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\Desktop\FY20 Membership Renewals\Final Versions\"/>
    </mc:Choice>
  </mc:AlternateContent>
  <bookViews>
    <workbookView xWindow="240" yWindow="576" windowWidth="15576" windowHeight="6816"/>
  </bookViews>
  <sheets>
    <sheet name="Calendar Year 2018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X28" i="1" l="1"/>
  <c r="O28" i="1"/>
  <c r="D28" i="1"/>
  <c r="O44" i="1" l="1"/>
  <c r="O16" i="1"/>
  <c r="O22" i="1"/>
  <c r="O14" i="1"/>
  <c r="O26" i="1"/>
  <c r="O19" i="1"/>
  <c r="E15" i="1" l="1"/>
  <c r="O15" i="1"/>
  <c r="AD53" i="1"/>
  <c r="AC53" i="1"/>
  <c r="AD51" i="1"/>
  <c r="AC51" i="1"/>
  <c r="AD47" i="1"/>
  <c r="AD46" i="1"/>
  <c r="AC46" i="1"/>
  <c r="AC42" i="1"/>
  <c r="AD39" i="1"/>
  <c r="AC39" i="1"/>
  <c r="AD13" i="1"/>
  <c r="AD11" i="1"/>
  <c r="AC11" i="1"/>
  <c r="AD9" i="1"/>
  <c r="AC9" i="1"/>
  <c r="AD7" i="1"/>
  <c r="AC7" i="1"/>
  <c r="AD6" i="1"/>
  <c r="AC6" i="1"/>
  <c r="AE53" i="1"/>
  <c r="AE47" i="1"/>
  <c r="AE42" i="1"/>
  <c r="AE39" i="1"/>
  <c r="AE29" i="1"/>
  <c r="AE13" i="1"/>
  <c r="AE11" i="1"/>
  <c r="AE9" i="1"/>
  <c r="AE7" i="1"/>
  <c r="AE6" i="1"/>
  <c r="AE3" i="1"/>
  <c r="M29" i="1"/>
  <c r="AE54" i="1"/>
  <c r="AD54" i="1"/>
  <c r="AC54" i="1"/>
  <c r="AE51" i="1" l="1"/>
  <c r="AE50" i="1"/>
  <c r="AE48" i="1"/>
  <c r="AE46" i="1"/>
  <c r="AE44" i="1"/>
  <c r="AE41" i="1"/>
  <c r="AE40" i="1"/>
  <c r="AE38" i="1"/>
  <c r="AE37" i="1"/>
  <c r="AE34" i="1"/>
  <c r="AE33" i="1"/>
  <c r="AE32" i="1"/>
  <c r="AE31" i="1"/>
  <c r="AE30" i="1"/>
  <c r="AE27" i="1"/>
  <c r="AE26" i="1"/>
  <c r="AE24" i="1"/>
  <c r="AE22" i="1"/>
  <c r="AE21" i="1"/>
  <c r="AE20" i="1"/>
  <c r="AE19" i="1"/>
  <c r="AE18" i="1"/>
  <c r="AE17" i="1"/>
  <c r="AE16" i="1"/>
  <c r="AE15" i="1"/>
  <c r="AE14" i="1"/>
  <c r="AE12" i="1"/>
  <c r="AE10" i="1"/>
  <c r="AE8" i="1"/>
  <c r="AE5" i="1"/>
  <c r="AD48" i="1"/>
  <c r="AD44" i="1"/>
  <c r="AD42" i="1"/>
  <c r="AD41" i="1"/>
  <c r="AD40" i="1"/>
  <c r="AD34" i="1"/>
  <c r="AD33" i="1"/>
  <c r="AD32" i="1"/>
  <c r="AD31" i="1"/>
  <c r="AD27" i="1"/>
  <c r="AD26" i="1"/>
  <c r="AD24" i="1"/>
  <c r="AD22" i="1"/>
  <c r="AD21" i="1"/>
  <c r="AD20" i="1"/>
  <c r="AD19" i="1"/>
  <c r="AD16" i="1"/>
  <c r="AD15" i="1"/>
  <c r="AD14" i="1"/>
  <c r="AD12" i="1"/>
  <c r="AD8" i="1"/>
  <c r="AD5" i="1"/>
  <c r="AD3" i="1"/>
  <c r="AC50" i="1"/>
  <c r="AC48" i="1"/>
  <c r="AC47" i="1"/>
  <c r="AC44" i="1"/>
  <c r="AC41" i="1"/>
  <c r="AC38" i="1"/>
  <c r="AC34" i="1"/>
  <c r="AC31" i="1"/>
  <c r="AC27" i="1"/>
  <c r="AC26" i="1"/>
  <c r="AC22" i="1"/>
  <c r="AC20" i="1"/>
  <c r="AC19" i="1"/>
  <c r="AC16" i="1"/>
  <c r="AC15" i="1"/>
  <c r="AC14" i="1"/>
  <c r="AC13" i="1"/>
  <c r="AC12" i="1"/>
  <c r="AC8" i="1"/>
  <c r="AC5" i="1"/>
  <c r="AC3" i="1"/>
</calcChain>
</file>

<file path=xl/sharedStrings.xml><?xml version="1.0" encoding="utf-8"?>
<sst xmlns="http://schemas.openxmlformats.org/spreadsheetml/2006/main" count="102" uniqueCount="99">
  <si>
    <t>OrgName</t>
  </si>
  <si>
    <t>Repairs</t>
  </si>
  <si>
    <t>VolunteerHours</t>
  </si>
  <si>
    <t>Partnership Housing</t>
  </si>
  <si>
    <t>Homeownership</t>
  </si>
  <si>
    <t>Rental - New Construction</t>
  </si>
  <si>
    <t>Rehabs</t>
  </si>
  <si>
    <t>Units Under Management</t>
  </si>
  <si>
    <t>Demographics</t>
  </si>
  <si>
    <t>Do you administer HUD Section 8 Vouchers (1=yes, 0=no)</t>
  </si>
  <si>
    <t>Do you have housing related contracts w/VA or DOD      (1=yes, 0=no)</t>
  </si>
  <si>
    <t>Do You Provide Home Buyer Ed.?     (1=yes, 0=no)</t>
  </si>
  <si>
    <t># of Clients receiving HBE</t>
  </si>
  <si>
    <t>Is your Org.  HUD Certified for Counseling? (1=yes, 0=no)</t>
  </si>
  <si>
    <t>Do you offer Post-Purchase Counseling?  (1=yes, 0=no)</t>
  </si>
  <si>
    <t xml:space="preserve"># of Clients receiving Post-Purchase Counseling? </t>
  </si>
  <si>
    <t># of Clients receiving Foreclosure Cnslng</t>
  </si>
  <si>
    <t># of 55-61 yr old Headed Households Assisted?</t>
  </si>
  <si>
    <t># of 62 or older Headed Households Assisted?</t>
  </si>
  <si>
    <t># of Female Headed Hshlds Assisted?</t>
  </si>
  <si>
    <r>
      <t xml:space="preserve">Total </t>
    </r>
    <r>
      <rPr>
        <b/>
        <u/>
        <sz val="10.5"/>
        <color rgb="FFFFFF00"/>
        <rFont val="Century Gothic"/>
        <family val="2"/>
      </rPr>
      <t xml:space="preserve">OTHER </t>
    </r>
    <r>
      <rPr>
        <b/>
        <sz val="10.5"/>
        <color rgb="FFFFFF00"/>
        <rFont val="Century Gothic"/>
        <family val="2"/>
      </rPr>
      <t xml:space="preserve"> </t>
    </r>
    <r>
      <rPr>
        <b/>
        <sz val="10.5"/>
        <rFont val="Century Gothic"/>
        <family val="2"/>
      </rPr>
      <t>SF New HO        (sold unit, counseling, lending,broker resulting in new Homeowner)</t>
    </r>
  </si>
  <si>
    <t>of those homes, how many were Nat'l /Regnl Green Std or HERS Rated?</t>
  </si>
  <si>
    <t xml:space="preserve"> of those homes, how many were Nat'l /Regnl Green Std or HERS Rated?</t>
  </si>
  <si>
    <t>Total SF Rental Constr.    (1-4 units)</t>
  </si>
  <si>
    <t>Total MF (5+ units) Rental Constr.</t>
  </si>
  <si>
    <t>Total SF Home-owner Rehabs</t>
  </si>
  <si>
    <t>Total RENTAL SF or MF Rehabs Reported</t>
  </si>
  <si>
    <t># Single Family Rental Units (1-4) under mgmnt</t>
  </si>
  <si>
    <t># Multi-Family Units (5+) under mgmt</t>
  </si>
  <si>
    <t># of those SF Rental Units that you OWN</t>
  </si>
  <si>
    <t># of those MF Rental Units that you OWN</t>
  </si>
  <si>
    <t>Do You Provide Access to eHome America? (1=yes, 0=no)</t>
  </si>
  <si>
    <t>WX</t>
  </si>
  <si>
    <t>VOLS</t>
  </si>
  <si>
    <t>VA/DOD</t>
  </si>
  <si>
    <t>ADFAC  (Aid to Distressed Families of Appalachian Counties)</t>
  </si>
  <si>
    <t>Almost Heaven Habitat for Humanity</t>
  </si>
  <si>
    <t>Appalachia Habitat for Humanity</t>
  </si>
  <si>
    <t>Appalachia Service Project, Inc. (ASP)</t>
  </si>
  <si>
    <t>Appalachian Community Action &amp; Development Agency (AppCAA)</t>
  </si>
  <si>
    <t>Beattyville Housing and Development Corp.(BHDC)</t>
  </si>
  <si>
    <t>Bell-Whitley Community Action Agency, Inc.</t>
  </si>
  <si>
    <t>Blount County Habitat for Humanity</t>
  </si>
  <si>
    <t>Christian Appalachian Project (CAP)</t>
  </si>
  <si>
    <t>Christian Outreach and Appalachian People, Inc. (COAP)</t>
  </si>
  <si>
    <t>Clinch-Powell Resource Conservation &amp; Development Council</t>
  </si>
  <si>
    <t>Community Action Partnership of North Alabama (CAPNA)</t>
  </si>
  <si>
    <t>Community Housing Partners (CHP)</t>
  </si>
  <si>
    <t>Creative Compassion (CCI)</t>
  </si>
  <si>
    <t>Crossville Housing Authority (CHA)</t>
  </si>
  <si>
    <t>Eastern Eight Community Development (E8)</t>
  </si>
  <si>
    <t>Fairmont-Morgantown Housing Authority (FMHA)</t>
  </si>
  <si>
    <t>Foothills Community Development Corp. (FCDC)</t>
  </si>
  <si>
    <t>Frontier (Housing)</t>
  </si>
  <si>
    <t>Garrett County Community Action Committee (GCCAC)</t>
  </si>
  <si>
    <t>Hale Empowerment &amp; Revitalization Organization (HERO)</t>
  </si>
  <si>
    <t>Habitat for Humanity of Cleveland, TN</t>
  </si>
  <si>
    <t>HomeOwnership Center (HOC)</t>
  </si>
  <si>
    <t>HOMES, Inc. (Housing Oriented Ministries Established for Service)</t>
  </si>
  <si>
    <t>Housing Authority of Mingo County</t>
  </si>
  <si>
    <t>Housing Development Alliance (HDA)</t>
  </si>
  <si>
    <t>KCEOC, Community Action Partnership, Inc.</t>
  </si>
  <si>
    <t>Kentucky Highlands Investment Corp. (KHIC)</t>
  </si>
  <si>
    <t>Kentucky Mountain Housing Development Corp., Inc. (KMHDC)</t>
  </si>
  <si>
    <t>Kentucky River Community Care (KRCC)</t>
  </si>
  <si>
    <t>Kentucky River Foothills Development Council, Inc. (KRFDC)</t>
  </si>
  <si>
    <t>Kingsport Housing &amp; Redevelopment Authority (KHRA)</t>
  </si>
  <si>
    <t>Knoxville Habitat for Humanity</t>
  </si>
  <si>
    <t>Knoxville Leadership Foundation (KLF)</t>
  </si>
  <si>
    <t>Loudon Co. Habitat for Humanity</t>
  </si>
  <si>
    <t>Mon County Habitat for Humanity</t>
  </si>
  <si>
    <t>Neighborhood Housing Services-Birmingham (NHS-B'ham)</t>
  </si>
  <si>
    <t>North Central West Virginia Community Action Agency (NCWVCAA)</t>
  </si>
  <si>
    <t>People, Inc.</t>
  </si>
  <si>
    <t>People's Self-Help Housing, Inc. (PSHH)</t>
  </si>
  <si>
    <t>Randolph County Housing Authority (RCHA)</t>
  </si>
  <si>
    <t>Religious Coalition for Community Renewal</t>
  </si>
  <si>
    <t>Southeast Rural Community Assistance Project, Inc. (SERCAP)</t>
  </si>
  <si>
    <t>Southern Appalachian Labor School (SALS)</t>
  </si>
  <si>
    <t>Washington Co. VA Habitat for Humanity</t>
  </si>
  <si>
    <t>Community Ventures</t>
  </si>
  <si>
    <t>HomeSource</t>
  </si>
  <si>
    <t>HOPE, Inc. (Helping Overcome Poverty's Existence)</t>
  </si>
  <si>
    <t>Woodlands Development Group</t>
  </si>
  <si>
    <t>Mountain T.O.P.</t>
  </si>
  <si>
    <t>Certified by</t>
  </si>
  <si>
    <t>Section 8 VOUCHERS</t>
  </si>
  <si>
    <t># of Units Under Contract</t>
  </si>
  <si>
    <t># of
 Vouchers
Managed</t>
  </si>
  <si>
    <r>
      <t>Total Single-Family</t>
    </r>
    <r>
      <rPr>
        <b/>
        <sz val="12"/>
        <rFont val="Century Gothic"/>
        <family val="2"/>
      </rPr>
      <t xml:space="preserve"> 
</t>
    </r>
    <r>
      <rPr>
        <b/>
        <u/>
        <sz val="12"/>
        <rFont val="Century Gothic"/>
        <family val="2"/>
      </rPr>
      <t>New Construc-tion</t>
    </r>
  </si>
  <si>
    <t>Home Buyer Education and Counseling</t>
  </si>
  <si>
    <t>Name of Certified HB Educator/ Counselor</t>
  </si>
  <si>
    <t>Jackie Mayo</t>
  </si>
  <si>
    <t>Coalfields Development Corp (CDC)</t>
  </si>
  <si>
    <t xml:space="preserve"> ADDITIONAL PRODUCTION/ACTIVITIES TO REPORT</t>
  </si>
  <si>
    <t>Neighborhood Concepts, Inc.</t>
  </si>
  <si>
    <t>Total Weather-ization not included in previous columns</t>
  </si>
  <si>
    <r>
      <t xml:space="preserve">Total Repairs/ RH </t>
    </r>
    <r>
      <rPr>
        <b/>
        <sz val="11"/>
        <color rgb="FFFFFF00"/>
        <rFont val="Century Gothic"/>
        <family val="2"/>
      </rPr>
      <t>under $2K</t>
    </r>
  </si>
  <si>
    <r>
      <t>(Repair/WX/Rehab</t>
    </r>
    <r>
      <rPr>
        <b/>
        <sz val="14"/>
        <color rgb="FFFF0000"/>
        <rFont val="Century Gothic"/>
        <family val="2"/>
      </rPr>
      <t xml:space="preserve"> over $2K</t>
    </r>
    <r>
      <rPr>
        <sz val="14"/>
        <rFont val="Century Gothic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</si>
</sst>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6"/>
      <name val="Calibri"/>
      <family val="2"/>
      <scheme val="minor"/>
    </font>
    <font>
      <b/>
      <sz val="14"/>
      <name val="Century Gothic"/>
      <family val="2"/>
    </font>
    <font>
      <b/>
      <sz val="14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sz val="10.5"/>
      <name val="Century Gothic"/>
      <family val="2"/>
    </font>
    <font>
      <b/>
      <u/>
      <sz val="10.5"/>
      <color rgb="FFFFFF00"/>
      <name val="Century Gothic"/>
      <family val="2"/>
    </font>
    <font>
      <b/>
      <sz val="10.5"/>
      <color rgb="FFFFFF00"/>
      <name val="Century Gothic"/>
      <family val="2"/>
    </font>
    <font>
      <b/>
      <sz val="10"/>
      <color theme="1"/>
      <name val="Century Gothic"/>
      <family val="2"/>
    </font>
    <font>
      <b/>
      <sz val="11"/>
      <color indexed="8"/>
      <name val="Century Gothic"/>
      <family val="2"/>
    </font>
    <font>
      <b/>
      <sz val="10.5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color theme="0"/>
      <name val="Century Gothic"/>
      <family val="2"/>
    </font>
    <font>
      <sz val="14"/>
      <name val="Century Gothic"/>
      <family val="2"/>
    </font>
    <font>
      <b/>
      <sz val="14"/>
      <color rgb="FFFF0000"/>
      <name val="Century Gothic"/>
      <family val="2"/>
    </font>
    <font>
      <b/>
      <sz val="11"/>
      <color rgb="FFFFFF00"/>
      <name val="Century Gothic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8"/>
      <name val="Century Gothic"/>
      <family val="2"/>
    </font>
    <font>
      <b/>
      <sz val="18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7" fillId="0" borderId="7" xfId="0" applyFont="1" applyFill="1" applyBorder="1" applyAlignment="1">
      <alignment wrapText="1"/>
    </xf>
    <xf numFmtId="0" fontId="17" fillId="6" borderId="1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3" borderId="4" xfId="0" applyFont="1" applyFill="1" applyBorder="1" applyAlignment="1"/>
    <xf numFmtId="0" fontId="5" fillId="5" borderId="4" xfId="0" applyFont="1" applyFill="1" applyBorder="1" applyAlignment="1"/>
    <xf numFmtId="0" fontId="5" fillId="6" borderId="4" xfId="0" applyFont="1" applyFill="1" applyBorder="1" applyAlignment="1"/>
    <xf numFmtId="0" fontId="6" fillId="6" borderId="2" xfId="0" applyFont="1" applyFill="1" applyBorder="1" applyAlignment="1"/>
    <xf numFmtId="0" fontId="6" fillId="6" borderId="3" xfId="0" applyFont="1" applyFill="1" applyBorder="1" applyAlignment="1"/>
    <xf numFmtId="0" fontId="8" fillId="4" borderId="11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1" fillId="3" borderId="5" xfId="0" applyFont="1" applyFill="1" applyBorder="1"/>
    <xf numFmtId="0" fontId="19" fillId="0" borderId="1" xfId="0" applyFont="1" applyBorder="1" applyAlignment="1">
      <alignment wrapText="1"/>
    </xf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8" fillId="7" borderId="4" xfId="0" applyFont="1" applyFill="1" applyBorder="1" applyAlignment="1">
      <alignment horizontal="center" wrapText="1"/>
    </xf>
    <xf numFmtId="0" fontId="11" fillId="8" borderId="12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0" fontId="11" fillId="8" borderId="13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wrapText="1"/>
    </xf>
    <xf numFmtId="0" fontId="8" fillId="7" borderId="11" xfId="0" applyFont="1" applyFill="1" applyBorder="1" applyAlignment="1">
      <alignment horizontal="center" wrapText="1"/>
    </xf>
    <xf numFmtId="0" fontId="12" fillId="7" borderId="11" xfId="0" applyFont="1" applyFill="1" applyBorder="1" applyAlignment="1">
      <alignment horizontal="center" wrapText="1"/>
    </xf>
    <xf numFmtId="0" fontId="0" fillId="0" borderId="14" xfId="0" applyBorder="1"/>
    <xf numFmtId="0" fontId="5" fillId="2" borderId="11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1" fillId="3" borderId="8" xfId="0" applyFont="1" applyFill="1" applyBorder="1"/>
    <xf numFmtId="0" fontId="17" fillId="6" borderId="18" xfId="0" applyFont="1" applyFill="1" applyBorder="1" applyAlignment="1">
      <alignment horizontal="center" wrapText="1"/>
    </xf>
    <xf numFmtId="0" fontId="18" fillId="6" borderId="17" xfId="0" applyFont="1" applyFill="1" applyBorder="1" applyAlignment="1">
      <alignment horizontal="center" wrapText="1"/>
    </xf>
    <xf numFmtId="0" fontId="20" fillId="5" borderId="2" xfId="0" applyFont="1" applyFill="1" applyBorder="1" applyAlignment="1"/>
    <xf numFmtId="0" fontId="0" fillId="0" borderId="21" xfId="0" applyBorder="1"/>
    <xf numFmtId="0" fontId="0" fillId="0" borderId="14" xfId="0" applyFill="1" applyBorder="1"/>
    <xf numFmtId="0" fontId="0" fillId="0" borderId="0" xfId="0" applyFill="1"/>
    <xf numFmtId="0" fontId="0" fillId="0" borderId="19" xfId="0" applyFill="1" applyBorder="1"/>
    <xf numFmtId="0" fontId="0" fillId="0" borderId="20" xfId="0" applyFill="1" applyBorder="1"/>
    <xf numFmtId="0" fontId="0" fillId="0" borderId="23" xfId="0" applyFill="1" applyBorder="1"/>
    <xf numFmtId="0" fontId="0" fillId="0" borderId="15" xfId="0" applyFill="1" applyBorder="1"/>
    <xf numFmtId="0" fontId="0" fillId="0" borderId="24" xfId="0" applyFill="1" applyBorder="1"/>
    <xf numFmtId="0" fontId="0" fillId="0" borderId="15" xfId="0" applyBorder="1"/>
    <xf numFmtId="0" fontId="0" fillId="0" borderId="26" xfId="0" applyBorder="1"/>
    <xf numFmtId="0" fontId="7" fillId="0" borderId="27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24" fillId="0" borderId="15" xfId="0" applyFont="1" applyFill="1" applyBorder="1"/>
    <xf numFmtId="0" fontId="24" fillId="0" borderId="14" xfId="0" applyFont="1" applyFill="1" applyBorder="1"/>
    <xf numFmtId="0" fontId="23" fillId="0" borderId="14" xfId="0" applyFont="1" applyFill="1" applyBorder="1"/>
    <xf numFmtId="0" fontId="23" fillId="0" borderId="0" xfId="0" applyFont="1" applyFill="1" applyBorder="1"/>
    <xf numFmtId="0" fontId="0" fillId="0" borderId="35" xfId="0" applyFill="1" applyBorder="1"/>
    <xf numFmtId="0" fontId="0" fillId="0" borderId="34" xfId="0" applyFill="1" applyBorder="1"/>
    <xf numFmtId="0" fontId="0" fillId="0" borderId="33" xfId="0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2" xfId="0" applyBorder="1"/>
    <xf numFmtId="0" fontId="0" fillId="0" borderId="36" xfId="0" applyFill="1" applyBorder="1"/>
    <xf numFmtId="0" fontId="23" fillId="0" borderId="36" xfId="0" applyFont="1" applyFill="1" applyBorder="1"/>
    <xf numFmtId="0" fontId="0" fillId="0" borderId="36" xfId="0" applyBorder="1"/>
    <xf numFmtId="0" fontId="0" fillId="0" borderId="31" xfId="0" applyBorder="1"/>
    <xf numFmtId="0" fontId="0" fillId="0" borderId="29" xfId="0" applyFill="1" applyBorder="1"/>
    <xf numFmtId="0" fontId="15" fillId="11" borderId="6" xfId="0" applyFont="1" applyFill="1" applyBorder="1" applyAlignment="1">
      <alignment horizontal="center" wrapText="1"/>
    </xf>
    <xf numFmtId="0" fontId="15" fillId="11" borderId="5" xfId="0" applyFont="1" applyFill="1" applyBorder="1" applyAlignment="1">
      <alignment horizontal="center" wrapText="1"/>
    </xf>
    <xf numFmtId="0" fontId="15" fillId="12" borderId="37" xfId="0" applyFont="1" applyFill="1" applyBorder="1" applyAlignment="1">
      <alignment horizontal="center" wrapText="1"/>
    </xf>
    <xf numFmtId="0" fontId="15" fillId="13" borderId="6" xfId="0" applyFont="1" applyFill="1" applyBorder="1" applyAlignment="1">
      <alignment horizontal="center" wrapText="1"/>
    </xf>
    <xf numFmtId="0" fontId="16" fillId="13" borderId="6" xfId="0" applyFont="1" applyFill="1" applyBorder="1" applyAlignment="1">
      <alignment horizontal="center" wrapText="1"/>
    </xf>
    <xf numFmtId="0" fontId="16" fillId="13" borderId="9" xfId="0" applyFont="1" applyFill="1" applyBorder="1" applyAlignment="1">
      <alignment horizontal="center" wrapText="1"/>
    </xf>
    <xf numFmtId="0" fontId="16" fillId="13" borderId="10" xfId="0" applyFont="1" applyFill="1" applyBorder="1" applyAlignment="1">
      <alignment horizontal="center" wrapText="1"/>
    </xf>
    <xf numFmtId="0" fontId="16" fillId="13" borderId="17" xfId="0" applyFont="1" applyFill="1" applyBorder="1" applyAlignment="1">
      <alignment horizontal="center" wrapText="1"/>
    </xf>
    <xf numFmtId="0" fontId="0" fillId="13" borderId="14" xfId="0" applyFill="1" applyBorder="1"/>
    <xf numFmtId="0" fontId="0" fillId="13" borderId="19" xfId="0" applyFill="1" applyBorder="1"/>
    <xf numFmtId="0" fontId="23" fillId="13" borderId="14" xfId="0" applyFont="1" applyFill="1" applyBorder="1"/>
    <xf numFmtId="0" fontId="0" fillId="13" borderId="21" xfId="0" applyFill="1" applyBorder="1"/>
    <xf numFmtId="0" fontId="0" fillId="13" borderId="20" xfId="0" applyFill="1" applyBorder="1"/>
    <xf numFmtId="0" fontId="9" fillId="13" borderId="8" xfId="0" applyFont="1" applyFill="1" applyBorder="1" applyAlignment="1">
      <alignment horizontal="center" wrapText="1"/>
    </xf>
    <xf numFmtId="0" fontId="7" fillId="14" borderId="16" xfId="0" applyFont="1" applyFill="1" applyBorder="1" applyAlignment="1">
      <alignment wrapText="1"/>
    </xf>
    <xf numFmtId="0" fontId="0" fillId="14" borderId="15" xfId="0" applyFill="1" applyBorder="1"/>
    <xf numFmtId="0" fontId="0" fillId="14" borderId="14" xfId="0" applyFill="1" applyBorder="1"/>
    <xf numFmtId="0" fontId="0" fillId="14" borderId="34" xfId="0" applyFill="1" applyBorder="1"/>
    <xf numFmtId="0" fontId="0" fillId="14" borderId="36" xfId="0" applyFill="1" applyBorder="1"/>
    <xf numFmtId="0" fontId="0" fillId="14" borderId="0" xfId="0" applyFill="1"/>
    <xf numFmtId="0" fontId="0" fillId="14" borderId="25" xfId="0" applyFill="1" applyBorder="1"/>
    <xf numFmtId="0" fontId="0" fillId="14" borderId="22" xfId="0" applyFill="1" applyBorder="1"/>
    <xf numFmtId="0" fontId="0" fillId="14" borderId="30" xfId="0" applyFill="1" applyBorder="1"/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25" fillId="11" borderId="4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5" fillId="12" borderId="18" xfId="0" applyFont="1" applyFill="1" applyBorder="1" applyAlignment="1">
      <alignment horizontal="center" wrapText="1"/>
    </xf>
    <xf numFmtId="0" fontId="26" fillId="13" borderId="4" xfId="0" applyFont="1" applyFill="1" applyBorder="1" applyAlignment="1">
      <alignment horizontal="center"/>
    </xf>
    <xf numFmtId="0" fontId="25" fillId="12" borderId="38" xfId="0" applyFont="1" applyFill="1" applyBorder="1" applyAlignment="1">
      <alignment horizontal="center" wrapText="1"/>
    </xf>
    <xf numFmtId="0" fontId="15" fillId="12" borderId="39" xfId="0" applyFont="1" applyFill="1" applyBorder="1" applyAlignment="1">
      <alignment horizontal="center" wrapText="1"/>
    </xf>
    <xf numFmtId="0" fontId="0" fillId="0" borderId="30" xfId="0" applyFill="1" applyBorder="1"/>
    <xf numFmtId="0" fontId="27" fillId="15" borderId="27" xfId="0" applyFont="1" applyFill="1" applyBorder="1" applyAlignment="1">
      <alignment horizontal="center" wrapText="1"/>
    </xf>
    <xf numFmtId="0" fontId="1" fillId="15" borderId="16" xfId="0" applyFont="1" applyFill="1" applyBorder="1" applyAlignment="1">
      <alignment horizontal="center" wrapText="1"/>
    </xf>
    <xf numFmtId="0" fontId="0" fillId="0" borderId="16" xfId="0" applyFill="1" applyBorder="1"/>
    <xf numFmtId="0" fontId="0" fillId="14" borderId="16" xfId="0" applyFill="1" applyBorder="1"/>
    <xf numFmtId="0" fontId="23" fillId="0" borderId="16" xfId="0" applyFont="1" applyFill="1" applyBorder="1"/>
    <xf numFmtId="0" fontId="0" fillId="0" borderId="16" xfId="0" applyBorder="1"/>
    <xf numFmtId="0" fontId="0" fillId="0" borderId="28" xfId="0" applyBorder="1"/>
    <xf numFmtId="0" fontId="26" fillId="13" borderId="2" xfId="0" applyFont="1" applyFill="1" applyBorder="1" applyAlignment="1">
      <alignment horizontal="center"/>
    </xf>
    <xf numFmtId="0" fontId="26" fillId="1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zoomScale="75" zoomScaleNormal="75" workbookViewId="0">
      <pane xSplit="7" ySplit="2" topLeftCell="H3" activePane="bottomRight" state="frozen"/>
      <selection pane="topRight" activeCell="H1" sqref="H1"/>
      <selection pane="bottomLeft" activeCell="A8" sqref="A8"/>
      <selection pane="bottomRight" activeCell="L5" sqref="L5"/>
    </sheetView>
  </sheetViews>
  <sheetFormatPr defaultRowHeight="14.4" x14ac:dyDescent="0.3"/>
  <cols>
    <col min="1" max="1" width="28.33203125" style="4" customWidth="1"/>
    <col min="2" max="2" width="13.5546875" customWidth="1"/>
    <col min="3" max="3" width="12.33203125" customWidth="1"/>
    <col min="4" max="4" width="16.44140625" bestFit="1" customWidth="1"/>
    <col min="5" max="5" width="10.5546875" customWidth="1"/>
    <col min="6" max="6" width="13.33203125" customWidth="1"/>
    <col min="7" max="7" width="11.5546875" customWidth="1"/>
    <col min="8" max="8" width="12.33203125" customWidth="1"/>
    <col min="9" max="9" width="10.6640625" customWidth="1"/>
    <col min="10" max="10" width="12.33203125" customWidth="1"/>
    <col min="11" max="11" width="11.33203125" customWidth="1"/>
    <col min="12" max="12" width="13.33203125" customWidth="1"/>
    <col min="13" max="13" width="10.33203125" customWidth="1"/>
    <col min="14" max="15" width="10.5546875" customWidth="1"/>
    <col min="16" max="16" width="10.88671875" customWidth="1"/>
    <col min="17" max="19" width="10.5546875" customWidth="1"/>
    <col min="20" max="20" width="10.88671875" customWidth="1"/>
    <col min="21" max="21" width="24.21875" customWidth="1"/>
    <col min="22" max="22" width="24.33203125" customWidth="1"/>
    <col min="23" max="23" width="16" customWidth="1"/>
    <col min="24" max="24" width="14.109375" customWidth="1"/>
    <col min="25" max="25" width="13.5546875" customWidth="1"/>
    <col min="26" max="26" width="16.5546875" customWidth="1"/>
    <col min="27" max="27" width="14.6640625" customWidth="1"/>
    <col min="28" max="28" width="12.77734375" customWidth="1"/>
    <col min="29" max="29" width="13.44140625" customWidth="1"/>
    <col min="30" max="30" width="13.21875" customWidth="1"/>
    <col min="31" max="31" width="12" bestFit="1" customWidth="1"/>
    <col min="32" max="32" width="12.6640625" customWidth="1"/>
    <col min="33" max="33" width="10.6640625" customWidth="1"/>
    <col min="34" max="34" width="14" customWidth="1"/>
    <col min="35" max="35" width="9.77734375" customWidth="1"/>
    <col min="36" max="36" width="25.77734375" customWidth="1"/>
  </cols>
  <sheetData>
    <row r="1" spans="1:36" s="1" customFormat="1" ht="55.2" customHeight="1" thickBot="1" x14ac:dyDescent="0.45">
      <c r="A1" s="14" t="s">
        <v>0</v>
      </c>
      <c r="B1" s="88" t="s">
        <v>4</v>
      </c>
      <c r="C1" s="89"/>
      <c r="D1" s="90"/>
      <c r="E1" s="91" t="s">
        <v>5</v>
      </c>
      <c r="F1" s="92"/>
      <c r="G1" s="92"/>
      <c r="H1" s="93"/>
      <c r="I1" s="6" t="s">
        <v>6</v>
      </c>
      <c r="J1" s="34" t="s">
        <v>98</v>
      </c>
      <c r="K1" s="15"/>
      <c r="L1" s="16"/>
      <c r="M1" s="26" t="s">
        <v>1</v>
      </c>
      <c r="N1" s="28" t="s">
        <v>32</v>
      </c>
      <c r="O1" s="30" t="s">
        <v>33</v>
      </c>
      <c r="P1" s="5" t="s">
        <v>7</v>
      </c>
      <c r="Q1" s="13"/>
      <c r="R1" s="13"/>
      <c r="S1" s="31"/>
      <c r="T1" s="97" t="s">
        <v>90</v>
      </c>
      <c r="U1" s="108"/>
      <c r="V1" s="108"/>
      <c r="W1" s="108"/>
      <c r="X1" s="108"/>
      <c r="Y1" s="108"/>
      <c r="Z1" s="108"/>
      <c r="AA1" s="108"/>
      <c r="AB1" s="109"/>
      <c r="AC1" s="7" t="s">
        <v>8</v>
      </c>
      <c r="AD1" s="8"/>
      <c r="AE1" s="9"/>
      <c r="AF1" s="94" t="s">
        <v>86</v>
      </c>
      <c r="AG1" s="95"/>
      <c r="AH1" s="96" t="s">
        <v>34</v>
      </c>
      <c r="AI1" s="98"/>
      <c r="AJ1" s="101" t="s">
        <v>94</v>
      </c>
    </row>
    <row r="2" spans="1:36" s="4" customFormat="1" ht="97.95" customHeight="1" thickBot="1" x14ac:dyDescent="0.3">
      <c r="A2" s="2"/>
      <c r="B2" s="23" t="s">
        <v>89</v>
      </c>
      <c r="C2" s="18" t="s">
        <v>22</v>
      </c>
      <c r="D2" s="24" t="s">
        <v>20</v>
      </c>
      <c r="E2" s="21" t="s">
        <v>23</v>
      </c>
      <c r="F2" s="18" t="s">
        <v>21</v>
      </c>
      <c r="G2" s="22" t="s">
        <v>24</v>
      </c>
      <c r="H2" s="20" t="s">
        <v>21</v>
      </c>
      <c r="I2" s="17" t="s">
        <v>25</v>
      </c>
      <c r="J2" s="18" t="s">
        <v>21</v>
      </c>
      <c r="K2" s="19" t="s">
        <v>26</v>
      </c>
      <c r="L2" s="20" t="s">
        <v>21</v>
      </c>
      <c r="M2" s="27" t="s">
        <v>97</v>
      </c>
      <c r="N2" s="29" t="s">
        <v>96</v>
      </c>
      <c r="O2" s="10" t="s">
        <v>2</v>
      </c>
      <c r="P2" s="11" t="s">
        <v>27</v>
      </c>
      <c r="Q2" s="12" t="s">
        <v>29</v>
      </c>
      <c r="R2" s="12" t="s">
        <v>28</v>
      </c>
      <c r="S2" s="12" t="s">
        <v>30</v>
      </c>
      <c r="T2" s="68" t="s">
        <v>11</v>
      </c>
      <c r="U2" s="78" t="s">
        <v>91</v>
      </c>
      <c r="V2" s="78" t="s">
        <v>85</v>
      </c>
      <c r="W2" s="68" t="s">
        <v>31</v>
      </c>
      <c r="X2" s="69" t="s">
        <v>12</v>
      </c>
      <c r="Y2" s="69" t="s">
        <v>13</v>
      </c>
      <c r="Z2" s="70" t="s">
        <v>14</v>
      </c>
      <c r="AA2" s="71" t="s">
        <v>15</v>
      </c>
      <c r="AB2" s="72" t="s">
        <v>16</v>
      </c>
      <c r="AC2" s="32" t="s">
        <v>17</v>
      </c>
      <c r="AD2" s="3" t="s">
        <v>18</v>
      </c>
      <c r="AE2" s="33" t="s">
        <v>19</v>
      </c>
      <c r="AF2" s="65" t="s">
        <v>9</v>
      </c>
      <c r="AG2" s="66" t="s">
        <v>88</v>
      </c>
      <c r="AH2" s="67" t="s">
        <v>10</v>
      </c>
      <c r="AI2" s="99" t="s">
        <v>87</v>
      </c>
      <c r="AJ2" s="102"/>
    </row>
    <row r="3" spans="1:36" s="37" customFormat="1" ht="42" x14ac:dyDescent="0.3">
      <c r="A3" s="45" t="s">
        <v>35</v>
      </c>
      <c r="B3" s="40">
        <v>1</v>
      </c>
      <c r="C3" s="39"/>
      <c r="D3" s="39"/>
      <c r="E3" s="39"/>
      <c r="F3" s="39"/>
      <c r="G3" s="39"/>
      <c r="H3" s="39"/>
      <c r="I3" s="39">
        <v>29</v>
      </c>
      <c r="J3" s="39">
        <v>17</v>
      </c>
      <c r="K3" s="39">
        <v>1</v>
      </c>
      <c r="L3" s="39">
        <v>1</v>
      </c>
      <c r="M3" s="39"/>
      <c r="N3" s="39"/>
      <c r="O3" s="39">
        <v>2152</v>
      </c>
      <c r="P3" s="39"/>
      <c r="Q3" s="39"/>
      <c r="R3" s="39"/>
      <c r="S3" s="39"/>
      <c r="T3" s="36">
        <v>1</v>
      </c>
      <c r="U3" s="77"/>
      <c r="V3" s="77"/>
      <c r="W3" s="39"/>
      <c r="X3" s="39">
        <v>10</v>
      </c>
      <c r="Y3" s="39"/>
      <c r="Z3" s="39">
        <v>1</v>
      </c>
      <c r="AA3" s="39">
        <v>8</v>
      </c>
      <c r="AB3" s="39"/>
      <c r="AC3" s="39">
        <f>3</f>
        <v>3</v>
      </c>
      <c r="AD3" s="39">
        <f>22</f>
        <v>22</v>
      </c>
      <c r="AE3" s="39">
        <f>21</f>
        <v>21</v>
      </c>
      <c r="AF3" s="39"/>
      <c r="AG3" s="54"/>
      <c r="AH3" s="64"/>
      <c r="AI3" s="100"/>
      <c r="AJ3" s="103"/>
    </row>
    <row r="4" spans="1:36" s="37" customFormat="1" ht="28.2" x14ac:dyDescent="0.3">
      <c r="A4" s="46" t="s">
        <v>36</v>
      </c>
      <c r="B4" s="41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>
        <v>2960</v>
      </c>
      <c r="P4" s="36"/>
      <c r="Q4" s="36"/>
      <c r="R4" s="36"/>
      <c r="S4" s="36"/>
      <c r="T4" s="36"/>
      <c r="U4" s="73"/>
      <c r="V4" s="73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55"/>
      <c r="AH4" s="60"/>
      <c r="AI4" s="55"/>
      <c r="AJ4" s="103"/>
    </row>
    <row r="5" spans="1:36" s="37" customFormat="1" ht="30" customHeight="1" x14ac:dyDescent="0.3">
      <c r="A5" s="46" t="s">
        <v>37</v>
      </c>
      <c r="B5" s="41">
        <v>3</v>
      </c>
      <c r="C5" s="36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>
        <v>11000</v>
      </c>
      <c r="P5" s="36"/>
      <c r="Q5" s="36"/>
      <c r="R5" s="36"/>
      <c r="S5" s="36"/>
      <c r="T5" s="36">
        <v>1</v>
      </c>
      <c r="U5" s="73"/>
      <c r="V5" s="73"/>
      <c r="W5" s="36"/>
      <c r="X5" s="36">
        <v>3</v>
      </c>
      <c r="Y5" s="36"/>
      <c r="Z5" s="36">
        <v>1</v>
      </c>
      <c r="AA5" s="36">
        <v>6</v>
      </c>
      <c r="AB5" s="36"/>
      <c r="AC5" s="36">
        <f>1</f>
        <v>1</v>
      </c>
      <c r="AD5" s="36">
        <f>1</f>
        <v>1</v>
      </c>
      <c r="AE5" s="36">
        <f>2</f>
        <v>2</v>
      </c>
      <c r="AF5" s="36"/>
      <c r="AG5" s="55"/>
      <c r="AH5" s="60"/>
      <c r="AI5" s="55"/>
      <c r="AJ5" s="103"/>
    </row>
    <row r="6" spans="1:36" s="37" customFormat="1" ht="28.2" x14ac:dyDescent="0.3">
      <c r="A6" s="46" t="s">
        <v>38</v>
      </c>
      <c r="B6" s="41">
        <v>10</v>
      </c>
      <c r="C6" s="36"/>
      <c r="D6" s="36"/>
      <c r="E6" s="36"/>
      <c r="F6" s="36"/>
      <c r="G6" s="36"/>
      <c r="H6" s="36"/>
      <c r="I6" s="36">
        <v>4</v>
      </c>
      <c r="J6" s="36"/>
      <c r="K6" s="36"/>
      <c r="L6" s="36"/>
      <c r="M6" s="36">
        <v>92</v>
      </c>
      <c r="N6" s="36">
        <v>18</v>
      </c>
      <c r="O6" s="36">
        <v>487598</v>
      </c>
      <c r="P6" s="36"/>
      <c r="Q6" s="36"/>
      <c r="R6" s="36"/>
      <c r="S6" s="36"/>
      <c r="T6" s="36"/>
      <c r="U6" s="73"/>
      <c r="V6" s="73"/>
      <c r="W6" s="36"/>
      <c r="X6" s="36"/>
      <c r="Y6" s="36"/>
      <c r="Z6" s="36"/>
      <c r="AA6" s="36"/>
      <c r="AB6" s="36"/>
      <c r="AC6" s="36">
        <f>5+10</f>
        <v>15</v>
      </c>
      <c r="AD6" s="36">
        <f>1+31</f>
        <v>32</v>
      </c>
      <c r="AE6" s="36">
        <f>7+44</f>
        <v>51</v>
      </c>
      <c r="AF6" s="36"/>
      <c r="AG6" s="55"/>
      <c r="AH6" s="60"/>
      <c r="AI6" s="55"/>
      <c r="AJ6" s="103"/>
    </row>
    <row r="7" spans="1:36" s="37" customFormat="1" ht="42" x14ac:dyDescent="0.3">
      <c r="A7" s="46" t="s">
        <v>39</v>
      </c>
      <c r="C7" s="36"/>
      <c r="D7" s="36"/>
      <c r="E7" s="36"/>
      <c r="F7" s="36"/>
      <c r="G7" s="36"/>
      <c r="H7" s="36"/>
      <c r="I7" s="36">
        <v>46</v>
      </c>
      <c r="J7" s="36"/>
      <c r="K7" s="36"/>
      <c r="L7" s="36"/>
      <c r="M7" s="36">
        <v>21</v>
      </c>
      <c r="N7" s="36">
        <v>21</v>
      </c>
      <c r="O7" s="36"/>
      <c r="P7" s="36"/>
      <c r="Q7" s="36"/>
      <c r="R7" s="36"/>
      <c r="S7" s="36"/>
      <c r="T7" s="36"/>
      <c r="U7" s="73"/>
      <c r="V7" s="73"/>
      <c r="W7" s="36"/>
      <c r="X7" s="36"/>
      <c r="Y7" s="36"/>
      <c r="Z7" s="36"/>
      <c r="AA7" s="36"/>
      <c r="AB7" s="36"/>
      <c r="AC7" s="36">
        <f>10+4</f>
        <v>14</v>
      </c>
      <c r="AD7" s="36">
        <f>19+8</f>
        <v>27</v>
      </c>
      <c r="AE7" s="36">
        <f>26+16</f>
        <v>42</v>
      </c>
      <c r="AF7" s="36"/>
      <c r="AG7" s="55"/>
      <c r="AH7" s="60"/>
      <c r="AI7" s="55"/>
      <c r="AJ7" s="103"/>
    </row>
    <row r="8" spans="1:36" s="37" customFormat="1" ht="28.2" x14ac:dyDescent="0.3">
      <c r="A8" s="46" t="s">
        <v>40</v>
      </c>
      <c r="B8" s="41">
        <v>2</v>
      </c>
      <c r="C8" s="36">
        <v>1</v>
      </c>
      <c r="D8" s="36">
        <v>4</v>
      </c>
      <c r="E8" s="36">
        <v>4</v>
      </c>
      <c r="F8" s="36">
        <v>4</v>
      </c>
      <c r="G8" s="36"/>
      <c r="H8" s="36"/>
      <c r="I8" s="36">
        <v>13</v>
      </c>
      <c r="J8" s="36"/>
      <c r="K8" s="36"/>
      <c r="L8" s="36"/>
      <c r="M8" s="36"/>
      <c r="N8" s="36"/>
      <c r="O8" s="36">
        <v>1798</v>
      </c>
      <c r="P8" s="36"/>
      <c r="Q8" s="36"/>
      <c r="R8" s="36"/>
      <c r="S8" s="36"/>
      <c r="T8" s="36">
        <v>1</v>
      </c>
      <c r="U8" s="73"/>
      <c r="V8" s="73"/>
      <c r="W8" s="36"/>
      <c r="X8" s="36">
        <v>5</v>
      </c>
      <c r="Y8" s="36"/>
      <c r="Z8" s="36"/>
      <c r="AA8" s="36"/>
      <c r="AB8" s="36"/>
      <c r="AC8" s="36">
        <f>3</f>
        <v>3</v>
      </c>
      <c r="AD8" s="36">
        <f>8</f>
        <v>8</v>
      </c>
      <c r="AE8" s="36">
        <f>9</f>
        <v>9</v>
      </c>
      <c r="AF8" s="36"/>
      <c r="AG8" s="55"/>
      <c r="AH8" s="60"/>
      <c r="AI8" s="55"/>
      <c r="AJ8" s="103"/>
    </row>
    <row r="9" spans="1:36" s="37" customFormat="1" ht="28.2" x14ac:dyDescent="0.3">
      <c r="A9" s="46" t="s">
        <v>41</v>
      </c>
      <c r="B9" s="41">
        <v>9</v>
      </c>
      <c r="C9" s="36">
        <v>4</v>
      </c>
      <c r="D9" s="36"/>
      <c r="E9" s="36"/>
      <c r="F9" s="36"/>
      <c r="G9" s="36"/>
      <c r="H9" s="36"/>
      <c r="I9" s="36">
        <v>11</v>
      </c>
      <c r="J9" s="36"/>
      <c r="K9" s="36"/>
      <c r="L9" s="36"/>
      <c r="M9" s="36">
        <v>93</v>
      </c>
      <c r="N9" s="36"/>
      <c r="O9" s="36"/>
      <c r="P9" s="36"/>
      <c r="Q9" s="36"/>
      <c r="R9" s="36"/>
      <c r="S9" s="36"/>
      <c r="T9" s="36">
        <v>1</v>
      </c>
      <c r="U9" s="73"/>
      <c r="V9" s="73"/>
      <c r="W9" s="36"/>
      <c r="X9" s="36">
        <v>9</v>
      </c>
      <c r="Y9" s="36"/>
      <c r="Z9" s="36"/>
      <c r="AA9" s="36"/>
      <c r="AB9" s="36"/>
      <c r="AC9" s="36">
        <f>2+15</f>
        <v>17</v>
      </c>
      <c r="AD9" s="36">
        <f>6+50</f>
        <v>56</v>
      </c>
      <c r="AE9" s="36">
        <f>11+63</f>
        <v>74</v>
      </c>
      <c r="AF9" s="36"/>
      <c r="AG9" s="55"/>
      <c r="AH9" s="60"/>
      <c r="AI9" s="55"/>
      <c r="AJ9" s="103"/>
    </row>
    <row r="10" spans="1:36" s="37" customFormat="1" ht="28.2" x14ac:dyDescent="0.3">
      <c r="A10" s="46" t="s">
        <v>42</v>
      </c>
      <c r="B10" s="41">
        <v>1</v>
      </c>
      <c r="C10" s="36">
        <v>1</v>
      </c>
      <c r="D10" s="36">
        <v>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>
        <v>1</v>
      </c>
      <c r="U10" s="73"/>
      <c r="V10" s="73"/>
      <c r="W10" s="36"/>
      <c r="X10" s="36">
        <v>3</v>
      </c>
      <c r="Y10" s="36"/>
      <c r="Z10" s="36"/>
      <c r="AA10" s="36"/>
      <c r="AB10" s="36"/>
      <c r="AC10" s="36"/>
      <c r="AD10" s="36"/>
      <c r="AE10" s="36">
        <f>3</f>
        <v>3</v>
      </c>
      <c r="AF10" s="36"/>
      <c r="AG10" s="55"/>
      <c r="AH10" s="60"/>
      <c r="AI10" s="55"/>
      <c r="AJ10" s="103"/>
    </row>
    <row r="11" spans="1:36" s="37" customFormat="1" ht="28.2" x14ac:dyDescent="0.3">
      <c r="A11" s="46" t="s">
        <v>43</v>
      </c>
      <c r="B11" s="41"/>
      <c r="C11" s="36"/>
      <c r="D11" s="36"/>
      <c r="E11" s="36"/>
      <c r="F11" s="36"/>
      <c r="G11" s="36"/>
      <c r="H11" s="36"/>
      <c r="I11" s="36">
        <v>30</v>
      </c>
      <c r="J11" s="36"/>
      <c r="K11" s="36"/>
      <c r="L11" s="36"/>
      <c r="M11" s="36">
        <v>8</v>
      </c>
      <c r="N11" s="36">
        <v>2</v>
      </c>
      <c r="O11" s="36">
        <v>19102</v>
      </c>
      <c r="P11" s="36"/>
      <c r="Q11" s="36"/>
      <c r="R11" s="36"/>
      <c r="S11" s="36"/>
      <c r="T11" s="36"/>
      <c r="U11" s="73"/>
      <c r="V11" s="73"/>
      <c r="W11" s="36"/>
      <c r="X11" s="36"/>
      <c r="Y11" s="36"/>
      <c r="Z11" s="36"/>
      <c r="AA11" s="36"/>
      <c r="AB11" s="36"/>
      <c r="AC11" s="36">
        <f>6+1</f>
        <v>7</v>
      </c>
      <c r="AD11" s="36">
        <f>10+2</f>
        <v>12</v>
      </c>
      <c r="AE11" s="36">
        <f>13+5</f>
        <v>18</v>
      </c>
      <c r="AF11" s="36"/>
      <c r="AG11" s="55"/>
      <c r="AH11" s="60"/>
      <c r="AI11" s="55"/>
      <c r="AJ11" s="103"/>
    </row>
    <row r="12" spans="1:36" s="37" customFormat="1" ht="42" x14ac:dyDescent="0.3">
      <c r="A12" s="46" t="s">
        <v>44</v>
      </c>
      <c r="B12" s="41">
        <v>1</v>
      </c>
      <c r="C12" s="36">
        <v>1</v>
      </c>
      <c r="D12" s="36">
        <v>1</v>
      </c>
      <c r="E12" s="36"/>
      <c r="F12" s="36"/>
      <c r="G12" s="36"/>
      <c r="H12" s="36"/>
      <c r="I12" s="36">
        <v>32</v>
      </c>
      <c r="J12" s="36">
        <v>30</v>
      </c>
      <c r="K12" s="36"/>
      <c r="L12" s="36"/>
      <c r="M12" s="36"/>
      <c r="N12" s="36"/>
      <c r="O12" s="36">
        <v>13398</v>
      </c>
      <c r="P12" s="36"/>
      <c r="Q12" s="36"/>
      <c r="R12" s="36"/>
      <c r="S12" s="36"/>
      <c r="T12" s="36">
        <v>1</v>
      </c>
      <c r="U12" s="73"/>
      <c r="V12" s="73"/>
      <c r="W12" s="36"/>
      <c r="X12" s="36">
        <v>2</v>
      </c>
      <c r="Y12" s="36"/>
      <c r="Z12" s="36"/>
      <c r="AA12" s="36"/>
      <c r="AB12" s="36"/>
      <c r="AC12" s="36">
        <f>6</f>
        <v>6</v>
      </c>
      <c r="AD12" s="36">
        <f>22</f>
        <v>22</v>
      </c>
      <c r="AE12" s="36">
        <f>23</f>
        <v>23</v>
      </c>
      <c r="AF12" s="36"/>
      <c r="AG12" s="55"/>
      <c r="AH12" s="60"/>
      <c r="AI12" s="55"/>
      <c r="AJ12" s="103"/>
    </row>
    <row r="13" spans="1:36" s="37" customFormat="1" ht="43.95" customHeight="1" x14ac:dyDescent="0.3">
      <c r="A13" s="46" t="s">
        <v>45</v>
      </c>
      <c r="B13" s="41">
        <v>1</v>
      </c>
      <c r="C13" s="36">
        <v>1</v>
      </c>
      <c r="D13" s="36">
        <v>23</v>
      </c>
      <c r="E13" s="36"/>
      <c r="F13" s="36"/>
      <c r="G13" s="36"/>
      <c r="H13" s="36"/>
      <c r="I13" s="36">
        <v>7</v>
      </c>
      <c r="J13" s="36"/>
      <c r="K13" s="36">
        <v>1</v>
      </c>
      <c r="L13" s="36"/>
      <c r="M13" s="36">
        <v>1</v>
      </c>
      <c r="N13" s="36">
        <v>0</v>
      </c>
      <c r="O13" s="36">
        <v>754</v>
      </c>
      <c r="P13" s="36"/>
      <c r="Q13" s="36"/>
      <c r="R13" s="36"/>
      <c r="S13" s="36"/>
      <c r="T13" s="36">
        <v>1</v>
      </c>
      <c r="U13" s="73"/>
      <c r="V13" s="73"/>
      <c r="W13" s="36">
        <v>1</v>
      </c>
      <c r="X13" s="36">
        <v>24</v>
      </c>
      <c r="Y13" s="36"/>
      <c r="Z13" s="36">
        <v>1</v>
      </c>
      <c r="AA13" s="36">
        <v>75</v>
      </c>
      <c r="AB13" s="36"/>
      <c r="AC13" s="36">
        <f>2</f>
        <v>2</v>
      </c>
      <c r="AD13" s="36">
        <f>5+1</f>
        <v>6</v>
      </c>
      <c r="AE13" s="36">
        <f>15+1</f>
        <v>16</v>
      </c>
      <c r="AF13" s="36"/>
      <c r="AG13" s="55"/>
      <c r="AH13" s="60"/>
      <c r="AI13" s="55"/>
      <c r="AJ13" s="103"/>
    </row>
    <row r="14" spans="1:36" s="84" customFormat="1" ht="46.95" customHeight="1" x14ac:dyDescent="0.3">
      <c r="A14" s="79" t="s">
        <v>46</v>
      </c>
      <c r="B14" s="80"/>
      <c r="C14" s="81"/>
      <c r="D14" s="81">
        <v>40</v>
      </c>
      <c r="E14" s="81"/>
      <c r="F14" s="81"/>
      <c r="G14" s="81">
        <v>56</v>
      </c>
      <c r="H14" s="81"/>
      <c r="I14" s="81">
        <v>88</v>
      </c>
      <c r="J14" s="81"/>
      <c r="K14" s="81"/>
      <c r="L14" s="81"/>
      <c r="M14" s="81"/>
      <c r="N14" s="81"/>
      <c r="O14" s="81">
        <f>1200+1231+1673+1139</f>
        <v>5243</v>
      </c>
      <c r="P14" s="81"/>
      <c r="Q14" s="81"/>
      <c r="R14" s="81"/>
      <c r="S14" s="81"/>
      <c r="T14" s="81">
        <v>1</v>
      </c>
      <c r="U14" s="81"/>
      <c r="V14" s="81"/>
      <c r="W14" s="81"/>
      <c r="X14" s="81">
        <v>40</v>
      </c>
      <c r="Y14" s="81"/>
      <c r="Z14" s="81"/>
      <c r="AA14" s="81"/>
      <c r="AB14" s="81">
        <v>1</v>
      </c>
      <c r="AC14" s="81">
        <f>20</f>
        <v>20</v>
      </c>
      <c r="AD14" s="81">
        <f>44</f>
        <v>44</v>
      </c>
      <c r="AE14" s="81">
        <f>86</f>
        <v>86</v>
      </c>
      <c r="AF14" s="81"/>
      <c r="AG14" s="82"/>
      <c r="AH14" s="83"/>
      <c r="AI14" s="82"/>
      <c r="AJ14" s="104"/>
    </row>
    <row r="15" spans="1:36" s="84" customFormat="1" ht="30.6" customHeight="1" x14ac:dyDescent="0.3">
      <c r="A15" s="79" t="s">
        <v>47</v>
      </c>
      <c r="B15" s="80"/>
      <c r="C15" s="81"/>
      <c r="D15" s="81">
        <v>33</v>
      </c>
      <c r="E15" s="81">
        <f>350</f>
        <v>350</v>
      </c>
      <c r="F15" s="81"/>
      <c r="G15" s="81"/>
      <c r="H15" s="81"/>
      <c r="I15" s="81">
        <v>219</v>
      </c>
      <c r="J15" s="81"/>
      <c r="K15" s="81">
        <v>283</v>
      </c>
      <c r="L15" s="81">
        <v>239</v>
      </c>
      <c r="M15" s="81">
        <v>3695</v>
      </c>
      <c r="N15" s="81"/>
      <c r="O15" s="81">
        <f>549</f>
        <v>549</v>
      </c>
      <c r="P15" s="81"/>
      <c r="Q15" s="81"/>
      <c r="R15" s="81"/>
      <c r="S15" s="81"/>
      <c r="T15" s="81">
        <v>1</v>
      </c>
      <c r="U15" s="81"/>
      <c r="V15" s="81"/>
      <c r="W15" s="81"/>
      <c r="X15" s="81">
        <v>33</v>
      </c>
      <c r="Y15" s="81"/>
      <c r="Z15" s="81"/>
      <c r="AA15" s="81"/>
      <c r="AB15" s="81"/>
      <c r="AC15" s="81">
        <f>45</f>
        <v>45</v>
      </c>
      <c r="AD15" s="81">
        <f>106</f>
        <v>106</v>
      </c>
      <c r="AE15" s="81">
        <f>182</f>
        <v>182</v>
      </c>
      <c r="AF15" s="81"/>
      <c r="AG15" s="82"/>
      <c r="AH15" s="83"/>
      <c r="AI15" s="82"/>
      <c r="AJ15" s="104"/>
    </row>
    <row r="16" spans="1:36" s="84" customFormat="1" ht="30.6" customHeight="1" x14ac:dyDescent="0.3">
      <c r="A16" s="79" t="s">
        <v>80</v>
      </c>
      <c r="B16" s="80"/>
      <c r="C16" s="81"/>
      <c r="D16" s="81">
        <v>124</v>
      </c>
      <c r="E16" s="81">
        <v>1</v>
      </c>
      <c r="F16" s="81"/>
      <c r="G16" s="81"/>
      <c r="H16" s="81"/>
      <c r="I16" s="81"/>
      <c r="J16" s="81"/>
      <c r="K16" s="81"/>
      <c r="L16" s="81"/>
      <c r="M16" s="81">
        <v>1</v>
      </c>
      <c r="N16" s="81"/>
      <c r="O16" s="81">
        <f>24+143+409</f>
        <v>576</v>
      </c>
      <c r="P16" s="81"/>
      <c r="Q16" s="81"/>
      <c r="R16" s="81"/>
      <c r="S16" s="81"/>
      <c r="T16" s="81">
        <v>1</v>
      </c>
      <c r="U16" s="81"/>
      <c r="V16" s="81"/>
      <c r="W16" s="81">
        <v>1</v>
      </c>
      <c r="X16" s="81">
        <v>124</v>
      </c>
      <c r="Y16" s="81"/>
      <c r="Z16" s="81"/>
      <c r="AA16" s="81"/>
      <c r="AB16" s="81">
        <v>114</v>
      </c>
      <c r="AC16" s="81">
        <f>46</f>
        <v>46</v>
      </c>
      <c r="AD16" s="81">
        <f>14</f>
        <v>14</v>
      </c>
      <c r="AE16" s="81">
        <f>134</f>
        <v>134</v>
      </c>
      <c r="AF16" s="81"/>
      <c r="AG16" s="82"/>
      <c r="AH16" s="83"/>
      <c r="AI16" s="82"/>
      <c r="AJ16" s="104"/>
    </row>
    <row r="17" spans="1:36" s="37" customFormat="1" ht="30.6" customHeight="1" x14ac:dyDescent="0.3">
      <c r="A17" s="46" t="s">
        <v>48</v>
      </c>
      <c r="B17" s="42">
        <v>2</v>
      </c>
      <c r="C17" s="38">
        <v>2</v>
      </c>
      <c r="D17" s="38">
        <v>1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110</v>
      </c>
      <c r="P17" s="38"/>
      <c r="Q17" s="38"/>
      <c r="R17" s="38"/>
      <c r="S17" s="38"/>
      <c r="T17" s="36">
        <v>1</v>
      </c>
      <c r="U17" s="74"/>
      <c r="V17" s="74"/>
      <c r="W17" s="38"/>
      <c r="X17" s="36">
        <v>3</v>
      </c>
      <c r="Y17" s="38"/>
      <c r="Z17" s="38"/>
      <c r="AA17" s="38"/>
      <c r="AB17" s="38"/>
      <c r="AC17" s="38"/>
      <c r="AD17" s="38"/>
      <c r="AE17" s="38">
        <f>1</f>
        <v>1</v>
      </c>
      <c r="AF17" s="38"/>
      <c r="AG17" s="56"/>
      <c r="AH17" s="60"/>
      <c r="AI17" s="55"/>
      <c r="AJ17" s="103"/>
    </row>
    <row r="18" spans="1:36" s="53" customFormat="1" ht="30.6" customHeight="1" x14ac:dyDescent="0.4">
      <c r="A18" s="49" t="s">
        <v>49</v>
      </c>
      <c r="B18" s="50"/>
      <c r="C18" s="51"/>
      <c r="D18" s="36">
        <v>20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36">
        <v>1</v>
      </c>
      <c r="U18" s="75"/>
      <c r="V18" s="75"/>
      <c r="W18" s="52"/>
      <c r="X18" s="36">
        <v>20</v>
      </c>
      <c r="Y18" s="52"/>
      <c r="Z18" s="52"/>
      <c r="AA18" s="52"/>
      <c r="AB18" s="52"/>
      <c r="AC18" s="52"/>
      <c r="AD18" s="52"/>
      <c r="AE18" s="36">
        <f>11</f>
        <v>11</v>
      </c>
      <c r="AF18" s="52"/>
      <c r="AG18" s="57"/>
      <c r="AH18" s="61"/>
      <c r="AI18" s="57"/>
      <c r="AJ18" s="105"/>
    </row>
    <row r="19" spans="1:36" s="84" customFormat="1" ht="30.6" customHeight="1" x14ac:dyDescent="0.3">
      <c r="A19" s="79" t="s">
        <v>50</v>
      </c>
      <c r="B19" s="85">
        <v>15</v>
      </c>
      <c r="C19" s="86"/>
      <c r="D19" s="86">
        <v>90</v>
      </c>
      <c r="E19" s="86"/>
      <c r="F19" s="86">
        <v>1</v>
      </c>
      <c r="G19" s="86">
        <v>12</v>
      </c>
      <c r="H19" s="86">
        <v>12</v>
      </c>
      <c r="I19" s="86"/>
      <c r="J19" s="86"/>
      <c r="K19" s="86"/>
      <c r="L19" s="86"/>
      <c r="M19" s="86"/>
      <c r="N19" s="86"/>
      <c r="O19" s="86">
        <f>320+159+98</f>
        <v>577</v>
      </c>
      <c r="P19" s="86"/>
      <c r="Q19" s="86"/>
      <c r="R19" s="86"/>
      <c r="S19" s="86"/>
      <c r="T19" s="81">
        <v>1</v>
      </c>
      <c r="U19" s="86"/>
      <c r="V19" s="86"/>
      <c r="W19" s="86">
        <v>1</v>
      </c>
      <c r="X19" s="81">
        <v>105</v>
      </c>
      <c r="Y19" s="86"/>
      <c r="Z19" s="86"/>
      <c r="AA19" s="86"/>
      <c r="AB19" s="86"/>
      <c r="AC19" s="86">
        <f>14</f>
        <v>14</v>
      </c>
      <c r="AD19" s="86">
        <f>8</f>
        <v>8</v>
      </c>
      <c r="AE19" s="86">
        <f>72</f>
        <v>72</v>
      </c>
      <c r="AF19" s="86"/>
      <c r="AG19" s="87"/>
      <c r="AH19" s="83"/>
      <c r="AI19" s="82"/>
      <c r="AJ19" s="104"/>
    </row>
    <row r="20" spans="1:36" s="37" customFormat="1" ht="30.6" customHeight="1" x14ac:dyDescent="0.3">
      <c r="A20" s="46" t="s">
        <v>51</v>
      </c>
      <c r="B20" s="41"/>
      <c r="C20" s="36"/>
      <c r="D20" s="36">
        <v>24</v>
      </c>
      <c r="E20" s="36"/>
      <c r="F20" s="36"/>
      <c r="G20" s="36"/>
      <c r="H20" s="36"/>
      <c r="I20" s="36">
        <v>20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>
        <v>1</v>
      </c>
      <c r="U20" s="73"/>
      <c r="V20" s="73"/>
      <c r="W20" s="36">
        <v>1</v>
      </c>
      <c r="X20" s="36">
        <v>24</v>
      </c>
      <c r="Y20" s="36"/>
      <c r="Z20" s="36">
        <v>1</v>
      </c>
      <c r="AA20" s="36">
        <v>22</v>
      </c>
      <c r="AB20" s="36"/>
      <c r="AC20" s="36">
        <f>5</f>
        <v>5</v>
      </c>
      <c r="AD20" s="36">
        <f>13</f>
        <v>13</v>
      </c>
      <c r="AE20" s="36">
        <f>34</f>
        <v>34</v>
      </c>
      <c r="AF20" s="36"/>
      <c r="AG20" s="55"/>
      <c r="AH20" s="60"/>
      <c r="AI20" s="55"/>
      <c r="AJ20" s="103"/>
    </row>
    <row r="21" spans="1:36" s="37" customFormat="1" ht="30.6" customHeight="1" x14ac:dyDescent="0.3">
      <c r="A21" s="46" t="s">
        <v>52</v>
      </c>
      <c r="B21" s="41">
        <v>7</v>
      </c>
      <c r="C21" s="36">
        <v>7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>
        <v>1</v>
      </c>
      <c r="U21" s="73"/>
      <c r="V21" s="73"/>
      <c r="W21" s="36">
        <v>1</v>
      </c>
      <c r="X21" s="36">
        <v>7</v>
      </c>
      <c r="Y21" s="36"/>
      <c r="Z21" s="36"/>
      <c r="AA21" s="36"/>
      <c r="AB21" s="36"/>
      <c r="AC21" s="36"/>
      <c r="AD21" s="36">
        <f>1</f>
        <v>1</v>
      </c>
      <c r="AE21" s="36">
        <f>4</f>
        <v>4</v>
      </c>
      <c r="AF21" s="36"/>
      <c r="AG21" s="55"/>
      <c r="AH21" s="60"/>
      <c r="AI21" s="55"/>
      <c r="AJ21" s="103"/>
    </row>
    <row r="22" spans="1:36" s="84" customFormat="1" ht="30.6" customHeight="1" x14ac:dyDescent="0.3">
      <c r="A22" s="79" t="s">
        <v>53</v>
      </c>
      <c r="B22" s="80">
        <v>8</v>
      </c>
      <c r="C22" s="81"/>
      <c r="D22" s="81">
        <v>13</v>
      </c>
      <c r="E22" s="81"/>
      <c r="F22" s="81"/>
      <c r="G22" s="81"/>
      <c r="H22" s="81"/>
      <c r="I22" s="81">
        <v>7</v>
      </c>
      <c r="J22" s="81"/>
      <c r="K22" s="81">
        <v>2</v>
      </c>
      <c r="L22" s="81"/>
      <c r="M22" s="81"/>
      <c r="N22" s="81"/>
      <c r="O22" s="81">
        <f>134+228+5</f>
        <v>367</v>
      </c>
      <c r="P22" s="81"/>
      <c r="Q22" s="81"/>
      <c r="R22" s="81"/>
      <c r="S22" s="81"/>
      <c r="T22" s="81">
        <v>1</v>
      </c>
      <c r="U22" s="81"/>
      <c r="V22" s="81"/>
      <c r="W22" s="81">
        <v>1</v>
      </c>
      <c r="X22" s="81">
        <v>21</v>
      </c>
      <c r="Y22" s="81"/>
      <c r="Z22" s="81"/>
      <c r="AA22" s="81"/>
      <c r="AB22" s="81"/>
      <c r="AC22" s="81">
        <f>2</f>
        <v>2</v>
      </c>
      <c r="AD22" s="81">
        <f>7</f>
        <v>7</v>
      </c>
      <c r="AE22" s="81">
        <f>13</f>
        <v>13</v>
      </c>
      <c r="AF22" s="81"/>
      <c r="AG22" s="82"/>
      <c r="AH22" s="83"/>
      <c r="AI22" s="82"/>
      <c r="AJ22" s="104"/>
    </row>
    <row r="23" spans="1:36" s="37" customFormat="1" ht="30.6" customHeight="1" x14ac:dyDescent="0.3">
      <c r="A23" s="46" t="s">
        <v>54</v>
      </c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73"/>
      <c r="V23" s="73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55"/>
      <c r="AH23" s="60"/>
      <c r="AI23" s="55"/>
      <c r="AJ23" s="103"/>
    </row>
    <row r="24" spans="1:36" s="37" customFormat="1" ht="30.6" customHeight="1" x14ac:dyDescent="0.3">
      <c r="A24" s="46" t="s">
        <v>56</v>
      </c>
      <c r="B24" s="41">
        <v>3</v>
      </c>
      <c r="C24" s="36">
        <v>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>
        <v>1000</v>
      </c>
      <c r="P24" s="36"/>
      <c r="Q24" s="36"/>
      <c r="R24" s="36"/>
      <c r="S24" s="36"/>
      <c r="T24" s="36">
        <v>1</v>
      </c>
      <c r="U24" s="73"/>
      <c r="V24" s="73"/>
      <c r="W24" s="36"/>
      <c r="X24" s="36">
        <v>3</v>
      </c>
      <c r="Y24" s="36"/>
      <c r="Z24" s="36">
        <v>1</v>
      </c>
      <c r="AA24" s="36">
        <v>6</v>
      </c>
      <c r="AB24" s="36"/>
      <c r="AC24" s="36"/>
      <c r="AD24" s="36">
        <f>1</f>
        <v>1</v>
      </c>
      <c r="AE24" s="36">
        <f>2</f>
        <v>2</v>
      </c>
      <c r="AF24" s="36"/>
      <c r="AG24" s="55"/>
      <c r="AH24" s="60"/>
      <c r="AI24" s="55"/>
      <c r="AJ24" s="103"/>
    </row>
    <row r="25" spans="1:36" s="37" customFormat="1" ht="45.6" customHeight="1" x14ac:dyDescent="0.3">
      <c r="A25" s="46" t="s">
        <v>55</v>
      </c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73"/>
      <c r="V25" s="73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5"/>
      <c r="AH25" s="60"/>
      <c r="AI25" s="55"/>
      <c r="AJ25" s="103"/>
    </row>
    <row r="26" spans="1:36" s="84" customFormat="1" ht="30.6" customHeight="1" x14ac:dyDescent="0.3">
      <c r="A26" s="79" t="s">
        <v>57</v>
      </c>
      <c r="B26" s="80"/>
      <c r="C26" s="81"/>
      <c r="D26" s="81">
        <v>47</v>
      </c>
      <c r="E26" s="81"/>
      <c r="F26" s="81"/>
      <c r="G26" s="81"/>
      <c r="H26" s="81"/>
      <c r="I26" s="81">
        <v>2</v>
      </c>
      <c r="J26" s="81"/>
      <c r="K26" s="81"/>
      <c r="L26" s="81"/>
      <c r="M26" s="81"/>
      <c r="N26" s="81"/>
      <c r="O26" s="81">
        <f>2+6+3+1</f>
        <v>12</v>
      </c>
      <c r="P26" s="81"/>
      <c r="Q26" s="81"/>
      <c r="R26" s="81"/>
      <c r="S26" s="81"/>
      <c r="T26" s="81">
        <v>1</v>
      </c>
      <c r="U26" s="81"/>
      <c r="V26" s="81"/>
      <c r="W26" s="81"/>
      <c r="X26" s="81">
        <v>47</v>
      </c>
      <c r="Y26" s="81"/>
      <c r="Z26" s="81"/>
      <c r="AA26" s="81"/>
      <c r="AB26" s="81"/>
      <c r="AC26" s="81">
        <f>4</f>
        <v>4</v>
      </c>
      <c r="AD26" s="81">
        <f>4</f>
        <v>4</v>
      </c>
      <c r="AE26" s="81">
        <f>22</f>
        <v>22</v>
      </c>
      <c r="AF26" s="81"/>
      <c r="AG26" s="82"/>
      <c r="AH26" s="83"/>
      <c r="AI26" s="82"/>
      <c r="AJ26" s="104"/>
    </row>
    <row r="27" spans="1:36" s="37" customFormat="1" ht="43.2" customHeight="1" x14ac:dyDescent="0.3">
      <c r="A27" s="46" t="s">
        <v>58</v>
      </c>
      <c r="B27" s="41">
        <v>1</v>
      </c>
      <c r="C27" s="36">
        <v>1</v>
      </c>
      <c r="D27" s="36"/>
      <c r="E27" s="36"/>
      <c r="F27" s="36"/>
      <c r="G27" s="36"/>
      <c r="H27" s="36"/>
      <c r="I27" s="36">
        <v>21</v>
      </c>
      <c r="J27" s="36"/>
      <c r="K27" s="36"/>
      <c r="L27" s="36"/>
      <c r="M27" s="36"/>
      <c r="N27" s="36"/>
      <c r="O27" s="36">
        <v>7119</v>
      </c>
      <c r="P27" s="36"/>
      <c r="Q27" s="36"/>
      <c r="R27" s="36"/>
      <c r="S27" s="36"/>
      <c r="T27" s="36"/>
      <c r="U27" s="73"/>
      <c r="V27" s="73"/>
      <c r="W27" s="36"/>
      <c r="X27" s="36">
        <v>1</v>
      </c>
      <c r="Y27" s="36"/>
      <c r="Z27" s="36"/>
      <c r="AA27" s="36"/>
      <c r="AB27" s="36"/>
      <c r="AC27" s="36">
        <f>2</f>
        <v>2</v>
      </c>
      <c r="AD27" s="36">
        <f>20</f>
        <v>20</v>
      </c>
      <c r="AE27" s="36">
        <f>15</f>
        <v>15</v>
      </c>
      <c r="AF27" s="36"/>
      <c r="AG27" s="55"/>
      <c r="AH27" s="60"/>
      <c r="AI27" s="55"/>
      <c r="AJ27" s="103"/>
    </row>
    <row r="28" spans="1:36" s="84" customFormat="1" ht="30.6" customHeight="1" x14ac:dyDescent="0.3">
      <c r="A28" s="79" t="s">
        <v>81</v>
      </c>
      <c r="B28" s="80"/>
      <c r="C28" s="81"/>
      <c r="D28" s="81">
        <f>83+99+133+53</f>
        <v>368</v>
      </c>
      <c r="E28" s="81">
        <v>20</v>
      </c>
      <c r="F28" s="81"/>
      <c r="G28" s="81"/>
      <c r="H28" s="81"/>
      <c r="I28" s="81"/>
      <c r="J28" s="81"/>
      <c r="K28" s="81"/>
      <c r="L28" s="81"/>
      <c r="M28" s="81"/>
      <c r="N28" s="81"/>
      <c r="O28" s="81">
        <f>40+40+85+110</f>
        <v>275</v>
      </c>
      <c r="P28" s="81"/>
      <c r="Q28" s="81"/>
      <c r="R28" s="81"/>
      <c r="S28" s="81"/>
      <c r="T28" s="81">
        <v>1</v>
      </c>
      <c r="U28" s="81" t="s">
        <v>92</v>
      </c>
      <c r="V28" s="81"/>
      <c r="W28" s="81">
        <v>1</v>
      </c>
      <c r="X28" s="81">
        <f>83+99+133+53</f>
        <v>368</v>
      </c>
      <c r="Y28" s="81"/>
      <c r="Z28" s="81"/>
      <c r="AA28" s="81"/>
      <c r="AB28" s="81"/>
      <c r="AC28" s="81"/>
      <c r="AD28" s="81"/>
      <c r="AE28" s="81"/>
      <c r="AF28" s="81"/>
      <c r="AG28" s="82"/>
      <c r="AH28" s="83"/>
      <c r="AI28" s="82"/>
      <c r="AJ28" s="104"/>
    </row>
    <row r="29" spans="1:36" ht="42" x14ac:dyDescent="0.3">
      <c r="A29" s="47" t="s">
        <v>82</v>
      </c>
      <c r="B29" s="43"/>
      <c r="C29" s="25"/>
      <c r="D29" s="25">
        <v>1</v>
      </c>
      <c r="E29" s="25"/>
      <c r="F29" s="25"/>
      <c r="G29" s="25">
        <v>8</v>
      </c>
      <c r="H29" s="25">
        <v>8</v>
      </c>
      <c r="I29" s="25"/>
      <c r="J29" s="25"/>
      <c r="K29" s="25"/>
      <c r="L29" s="25"/>
      <c r="M29" s="25">
        <f>64+4</f>
        <v>68</v>
      </c>
      <c r="N29" s="25">
        <v>4</v>
      </c>
      <c r="O29" s="25">
        <v>1900</v>
      </c>
      <c r="P29" s="25"/>
      <c r="Q29" s="25"/>
      <c r="R29" s="25"/>
      <c r="S29" s="25"/>
      <c r="T29" s="36"/>
      <c r="U29" s="73"/>
      <c r="V29" s="73"/>
      <c r="W29" s="25"/>
      <c r="X29" s="36">
        <v>1</v>
      </c>
      <c r="Y29" s="25"/>
      <c r="Z29" s="25">
        <v>1</v>
      </c>
      <c r="AA29" s="25">
        <v>4</v>
      </c>
      <c r="AB29" s="25"/>
      <c r="AC29" s="25">
        <v>3</v>
      </c>
      <c r="AD29" s="25">
        <v>1</v>
      </c>
      <c r="AE29" s="25">
        <f>1+3</f>
        <v>4</v>
      </c>
      <c r="AF29" s="25"/>
      <c r="AG29" s="58"/>
      <c r="AH29" s="62"/>
      <c r="AI29" s="58"/>
      <c r="AJ29" s="106"/>
    </row>
    <row r="30" spans="1:36" ht="28.2" x14ac:dyDescent="0.3">
      <c r="A30" s="47" t="s">
        <v>59</v>
      </c>
      <c r="B30" s="43"/>
      <c r="C30" s="25"/>
      <c r="D30" s="25">
        <v>1</v>
      </c>
      <c r="E30" s="25"/>
      <c r="F30" s="25"/>
      <c r="G30" s="25"/>
      <c r="H30" s="25"/>
      <c r="I30" s="25">
        <v>2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36"/>
      <c r="U30" s="73"/>
      <c r="V30" s="73"/>
      <c r="W30" s="25"/>
      <c r="X30" s="36">
        <v>1</v>
      </c>
      <c r="Y30" s="25"/>
      <c r="Z30" s="25"/>
      <c r="AA30" s="25"/>
      <c r="AB30" s="25"/>
      <c r="AC30" s="25"/>
      <c r="AD30" s="25"/>
      <c r="AE30" s="25">
        <f>1</f>
        <v>1</v>
      </c>
      <c r="AF30" s="25"/>
      <c r="AG30" s="58"/>
      <c r="AH30" s="62"/>
      <c r="AI30" s="58"/>
      <c r="AJ30" s="106"/>
    </row>
    <row r="31" spans="1:36" ht="28.2" x14ac:dyDescent="0.3">
      <c r="A31" s="47" t="s">
        <v>60</v>
      </c>
      <c r="B31" s="43">
        <v>19</v>
      </c>
      <c r="C31" s="25">
        <v>12</v>
      </c>
      <c r="D31" s="25"/>
      <c r="E31" s="25"/>
      <c r="F31" s="25"/>
      <c r="G31" s="25"/>
      <c r="H31" s="25"/>
      <c r="I31" s="25">
        <v>34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36">
        <v>1</v>
      </c>
      <c r="U31" s="73"/>
      <c r="V31" s="73"/>
      <c r="W31" s="25"/>
      <c r="X31" s="36">
        <v>19</v>
      </c>
      <c r="Y31" s="25"/>
      <c r="Z31" s="25"/>
      <c r="AA31" s="25"/>
      <c r="AB31" s="25"/>
      <c r="AC31" s="25">
        <f>6</f>
        <v>6</v>
      </c>
      <c r="AD31" s="25">
        <f>27</f>
        <v>27</v>
      </c>
      <c r="AE31" s="25">
        <f>42</f>
        <v>42</v>
      </c>
      <c r="AF31" s="25"/>
      <c r="AG31" s="58"/>
      <c r="AH31" s="62"/>
      <c r="AI31" s="58"/>
      <c r="AJ31" s="106"/>
    </row>
    <row r="32" spans="1:36" ht="28.2" x14ac:dyDescent="0.3">
      <c r="A32" s="47" t="s">
        <v>61</v>
      </c>
      <c r="B32" s="43">
        <v>4</v>
      </c>
      <c r="C32" s="25">
        <v>4</v>
      </c>
      <c r="D32" s="25"/>
      <c r="E32" s="25"/>
      <c r="F32" s="25"/>
      <c r="G32" s="25"/>
      <c r="H32" s="25"/>
      <c r="I32" s="25"/>
      <c r="J32" s="25"/>
      <c r="K32" s="25"/>
      <c r="L32" s="25"/>
      <c r="M32" s="25">
        <v>15</v>
      </c>
      <c r="N32" s="25"/>
      <c r="O32" s="25">
        <v>16920</v>
      </c>
      <c r="P32" s="25"/>
      <c r="Q32" s="25"/>
      <c r="R32" s="25"/>
      <c r="S32" s="25"/>
      <c r="T32" s="36">
        <v>1</v>
      </c>
      <c r="U32" s="73"/>
      <c r="V32" s="73"/>
      <c r="W32" s="25"/>
      <c r="X32" s="36">
        <v>4</v>
      </c>
      <c r="Y32" s="25"/>
      <c r="Z32" s="25">
        <v>1</v>
      </c>
      <c r="AA32" s="25">
        <v>9</v>
      </c>
      <c r="AB32" s="25"/>
      <c r="AC32" s="25"/>
      <c r="AD32" s="25">
        <f>1</f>
        <v>1</v>
      </c>
      <c r="AE32" s="25">
        <f>1</f>
        <v>1</v>
      </c>
      <c r="AF32" s="25"/>
      <c r="AG32" s="58"/>
      <c r="AH32" s="62"/>
      <c r="AI32" s="58"/>
      <c r="AJ32" s="106"/>
    </row>
    <row r="33" spans="1:36" ht="28.2" x14ac:dyDescent="0.3">
      <c r="A33" s="47" t="s">
        <v>62</v>
      </c>
      <c r="B33" s="43">
        <v>12</v>
      </c>
      <c r="C33" s="25">
        <v>11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36">
        <v>1</v>
      </c>
      <c r="U33" s="73"/>
      <c r="V33" s="73"/>
      <c r="W33" s="25">
        <v>1</v>
      </c>
      <c r="X33" s="36">
        <v>12</v>
      </c>
      <c r="Y33" s="25"/>
      <c r="Z33" s="25"/>
      <c r="AA33" s="25"/>
      <c r="AB33" s="25"/>
      <c r="AC33" s="25"/>
      <c r="AD33" s="25">
        <f>2</f>
        <v>2</v>
      </c>
      <c r="AE33" s="25">
        <f>8</f>
        <v>8</v>
      </c>
      <c r="AF33" s="25"/>
      <c r="AG33" s="58"/>
      <c r="AH33" s="62"/>
      <c r="AI33" s="58"/>
      <c r="AJ33" s="106"/>
    </row>
    <row r="34" spans="1:36" ht="42" x14ac:dyDescent="0.3">
      <c r="A34" s="47" t="s">
        <v>63</v>
      </c>
      <c r="B34" s="43">
        <v>4</v>
      </c>
      <c r="C34" s="25">
        <v>4</v>
      </c>
      <c r="D34" s="25"/>
      <c r="E34" s="25"/>
      <c r="F34" s="25"/>
      <c r="G34" s="25"/>
      <c r="H34" s="25"/>
      <c r="I34" s="25">
        <v>14</v>
      </c>
      <c r="J34" s="25">
        <v>1</v>
      </c>
      <c r="K34" s="25"/>
      <c r="L34" s="25"/>
      <c r="M34" s="25"/>
      <c r="N34" s="25"/>
      <c r="O34" s="25"/>
      <c r="P34" s="25"/>
      <c r="Q34" s="25"/>
      <c r="R34" s="25"/>
      <c r="S34" s="25"/>
      <c r="T34" s="36">
        <v>1</v>
      </c>
      <c r="U34" s="73"/>
      <c r="V34" s="73"/>
      <c r="W34" s="25"/>
      <c r="X34" s="36">
        <v>4</v>
      </c>
      <c r="Y34" s="25"/>
      <c r="Z34" s="25"/>
      <c r="AA34" s="25"/>
      <c r="AB34" s="25"/>
      <c r="AC34" s="25">
        <f>3</f>
        <v>3</v>
      </c>
      <c r="AD34" s="25">
        <f>8</f>
        <v>8</v>
      </c>
      <c r="AE34" s="25">
        <f>12</f>
        <v>12</v>
      </c>
      <c r="AF34" s="25"/>
      <c r="AG34" s="58"/>
      <c r="AH34" s="62"/>
      <c r="AI34" s="58"/>
      <c r="AJ34" s="106"/>
    </row>
    <row r="35" spans="1:36" ht="30" customHeight="1" x14ac:dyDescent="0.3">
      <c r="A35" s="47" t="s">
        <v>64</v>
      </c>
      <c r="B35" s="43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36"/>
      <c r="U35" s="73"/>
      <c r="V35" s="73"/>
      <c r="W35" s="25"/>
      <c r="X35" s="36"/>
      <c r="Y35" s="25"/>
      <c r="Z35" s="25"/>
      <c r="AA35" s="25"/>
      <c r="AB35" s="25"/>
      <c r="AC35" s="25"/>
      <c r="AD35" s="25"/>
      <c r="AE35" s="25"/>
      <c r="AF35" s="25"/>
      <c r="AG35" s="58"/>
      <c r="AH35" s="62"/>
      <c r="AI35" s="58"/>
      <c r="AJ35" s="106"/>
    </row>
    <row r="36" spans="1:36" ht="42" x14ac:dyDescent="0.3">
      <c r="A36" s="47" t="s">
        <v>65</v>
      </c>
      <c r="B36" s="4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>
        <v>7</v>
      </c>
      <c r="N36" s="25"/>
      <c r="O36" s="25"/>
      <c r="P36" s="25"/>
      <c r="Q36" s="25"/>
      <c r="R36" s="25"/>
      <c r="S36" s="25"/>
      <c r="T36" s="36"/>
      <c r="U36" s="73"/>
      <c r="V36" s="73"/>
      <c r="W36" s="25"/>
      <c r="X36" s="36"/>
      <c r="Y36" s="25"/>
      <c r="Z36" s="25"/>
      <c r="AA36" s="25"/>
      <c r="AB36" s="25"/>
      <c r="AC36" s="25"/>
      <c r="AD36" s="25"/>
      <c r="AE36" s="25"/>
      <c r="AF36" s="25"/>
      <c r="AG36" s="58"/>
      <c r="AH36" s="62"/>
      <c r="AI36" s="58"/>
      <c r="AJ36" s="106"/>
    </row>
    <row r="37" spans="1:36" ht="42" x14ac:dyDescent="0.3">
      <c r="A37" s="47" t="s">
        <v>66</v>
      </c>
      <c r="B37" s="43"/>
      <c r="C37" s="25"/>
      <c r="D37" s="25">
        <v>2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>
        <v>1180</v>
      </c>
      <c r="P37" s="25"/>
      <c r="Q37" s="25"/>
      <c r="R37" s="25"/>
      <c r="S37" s="25"/>
      <c r="T37" s="36">
        <v>1</v>
      </c>
      <c r="U37" s="73"/>
      <c r="V37" s="73"/>
      <c r="W37" s="25"/>
      <c r="X37" s="36">
        <v>2</v>
      </c>
      <c r="Y37" s="25"/>
      <c r="Z37" s="25"/>
      <c r="AA37" s="25"/>
      <c r="AB37" s="25"/>
      <c r="AC37" s="25"/>
      <c r="AD37" s="25"/>
      <c r="AE37" s="25">
        <f>2</f>
        <v>2</v>
      </c>
      <c r="AF37" s="25"/>
      <c r="AG37" s="58"/>
      <c r="AH37" s="62"/>
      <c r="AI37" s="58"/>
      <c r="AJ37" s="106"/>
    </row>
    <row r="38" spans="1:36" ht="28.2" x14ac:dyDescent="0.3">
      <c r="A38" s="47" t="s">
        <v>67</v>
      </c>
      <c r="B38" s="43">
        <v>12</v>
      </c>
      <c r="C38" s="25"/>
      <c r="D38" s="25">
        <v>3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36">
        <v>1</v>
      </c>
      <c r="U38" s="73"/>
      <c r="V38" s="73"/>
      <c r="W38" s="25"/>
      <c r="X38" s="36">
        <v>15</v>
      </c>
      <c r="Y38" s="25"/>
      <c r="Z38" s="25"/>
      <c r="AA38" s="25"/>
      <c r="AB38" s="25"/>
      <c r="AC38" s="25">
        <f>1</f>
        <v>1</v>
      </c>
      <c r="AD38" s="25"/>
      <c r="AE38" s="25">
        <f>14</f>
        <v>14</v>
      </c>
      <c r="AF38" s="25"/>
      <c r="AG38" s="58"/>
      <c r="AH38" s="62"/>
      <c r="AI38" s="58"/>
      <c r="AJ38" s="106"/>
    </row>
    <row r="39" spans="1:36" ht="28.2" x14ac:dyDescent="0.3">
      <c r="A39" s="47" t="s">
        <v>68</v>
      </c>
      <c r="B39" s="43">
        <v>4</v>
      </c>
      <c r="C39" s="25">
        <v>4</v>
      </c>
      <c r="D39" s="25"/>
      <c r="E39" s="25"/>
      <c r="F39" s="25"/>
      <c r="G39" s="25"/>
      <c r="H39" s="25"/>
      <c r="I39" s="25">
        <v>29</v>
      </c>
      <c r="J39" s="25"/>
      <c r="K39" s="25"/>
      <c r="L39" s="25"/>
      <c r="M39" s="25">
        <v>66</v>
      </c>
      <c r="N39" s="25"/>
      <c r="O39" s="25">
        <v>5338</v>
      </c>
      <c r="P39" s="25"/>
      <c r="Q39" s="25"/>
      <c r="R39" s="25"/>
      <c r="S39" s="25"/>
      <c r="T39" s="36">
        <v>1</v>
      </c>
      <c r="U39" s="73"/>
      <c r="V39" s="73"/>
      <c r="W39" s="25"/>
      <c r="X39" s="36">
        <v>4</v>
      </c>
      <c r="Y39" s="25"/>
      <c r="Z39" s="25">
        <v>1</v>
      </c>
      <c r="AA39" s="25">
        <v>4</v>
      </c>
      <c r="AB39" s="25"/>
      <c r="AC39" s="25">
        <f>7+8</f>
        <v>15</v>
      </c>
      <c r="AD39" s="25">
        <f>15+43</f>
        <v>58</v>
      </c>
      <c r="AE39" s="25">
        <f>21+52</f>
        <v>73</v>
      </c>
      <c r="AF39" s="25"/>
      <c r="AG39" s="58"/>
      <c r="AH39" s="62"/>
      <c r="AI39" s="58"/>
      <c r="AJ39" s="106"/>
    </row>
    <row r="40" spans="1:36" ht="30" customHeight="1" x14ac:dyDescent="0.3">
      <c r="A40" s="47" t="s">
        <v>69</v>
      </c>
      <c r="B40" s="43"/>
      <c r="C40" s="25"/>
      <c r="D40" s="25"/>
      <c r="E40" s="25"/>
      <c r="F40" s="25"/>
      <c r="G40" s="25"/>
      <c r="H40" s="25"/>
      <c r="I40" s="25">
        <v>3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36"/>
      <c r="U40" s="73"/>
      <c r="V40" s="73"/>
      <c r="W40" s="25"/>
      <c r="X40" s="36"/>
      <c r="Y40" s="25"/>
      <c r="Z40" s="25"/>
      <c r="AA40" s="25"/>
      <c r="AB40" s="25"/>
      <c r="AC40" s="25"/>
      <c r="AD40" s="25">
        <f>3</f>
        <v>3</v>
      </c>
      <c r="AE40" s="25">
        <f>2</f>
        <v>2</v>
      </c>
      <c r="AF40" s="25"/>
      <c r="AG40" s="58"/>
      <c r="AH40" s="62"/>
      <c r="AI40" s="58"/>
      <c r="AJ40" s="106"/>
    </row>
    <row r="41" spans="1:36" ht="31.2" customHeight="1" x14ac:dyDescent="0.3">
      <c r="A41" s="47" t="s">
        <v>70</v>
      </c>
      <c r="B41" s="43">
        <v>5</v>
      </c>
      <c r="C41" s="25">
        <v>3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>
        <v>4492</v>
      </c>
      <c r="P41" s="25"/>
      <c r="Q41" s="25"/>
      <c r="R41" s="25"/>
      <c r="S41" s="25"/>
      <c r="T41" s="36">
        <v>1</v>
      </c>
      <c r="U41" s="73"/>
      <c r="V41" s="73"/>
      <c r="W41" s="25"/>
      <c r="X41" s="36">
        <v>5</v>
      </c>
      <c r="Y41" s="25"/>
      <c r="Z41" s="25"/>
      <c r="AA41" s="25"/>
      <c r="AB41" s="25"/>
      <c r="AC41" s="25">
        <f>1</f>
        <v>1</v>
      </c>
      <c r="AD41" s="25">
        <f>2</f>
        <v>2</v>
      </c>
      <c r="AE41" s="25">
        <f>4</f>
        <v>4</v>
      </c>
      <c r="AF41" s="25"/>
      <c r="AG41" s="58"/>
      <c r="AH41" s="62"/>
      <c r="AI41" s="58"/>
      <c r="AJ41" s="106"/>
    </row>
    <row r="42" spans="1:36" ht="31.2" customHeight="1" x14ac:dyDescent="0.3">
      <c r="A42" s="47" t="s">
        <v>84</v>
      </c>
      <c r="B42" s="43"/>
      <c r="C42" s="25"/>
      <c r="D42" s="25"/>
      <c r="E42" s="25"/>
      <c r="F42" s="25"/>
      <c r="G42" s="25"/>
      <c r="H42" s="25"/>
      <c r="I42" s="25">
        <v>11</v>
      </c>
      <c r="J42" s="25"/>
      <c r="K42" s="25"/>
      <c r="L42" s="25"/>
      <c r="M42" s="25">
        <v>5</v>
      </c>
      <c r="N42" s="25">
        <v>1</v>
      </c>
      <c r="O42" s="25">
        <v>3812</v>
      </c>
      <c r="P42" s="25"/>
      <c r="Q42" s="25"/>
      <c r="R42" s="25"/>
      <c r="S42" s="25"/>
      <c r="T42" s="36"/>
      <c r="U42" s="73"/>
      <c r="V42" s="73"/>
      <c r="W42" s="25"/>
      <c r="X42" s="36"/>
      <c r="Y42" s="25"/>
      <c r="Z42" s="25"/>
      <c r="AA42" s="25"/>
      <c r="AB42" s="25"/>
      <c r="AC42" s="25">
        <f>1+1</f>
        <v>2</v>
      </c>
      <c r="AD42" s="25">
        <f>7</f>
        <v>7</v>
      </c>
      <c r="AE42" s="25">
        <f>7+1</f>
        <v>8</v>
      </c>
      <c r="AF42" s="25"/>
      <c r="AG42" s="58"/>
      <c r="AH42" s="62"/>
      <c r="AI42" s="58"/>
      <c r="AJ42" s="106"/>
    </row>
    <row r="43" spans="1:36" ht="31.2" customHeight="1" x14ac:dyDescent="0.3">
      <c r="A43" s="47" t="s">
        <v>95</v>
      </c>
      <c r="B43" s="4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36"/>
      <c r="U43" s="73"/>
      <c r="V43" s="73"/>
      <c r="W43" s="25"/>
      <c r="X43" s="36"/>
      <c r="Y43" s="25"/>
      <c r="Z43" s="25"/>
      <c r="AA43" s="25"/>
      <c r="AB43" s="25"/>
      <c r="AC43" s="25"/>
      <c r="AD43" s="25"/>
      <c r="AE43" s="25"/>
      <c r="AF43" s="25"/>
      <c r="AG43" s="58"/>
      <c r="AH43" s="62"/>
      <c r="AI43" s="58"/>
      <c r="AJ43" s="106"/>
    </row>
    <row r="44" spans="1:36" s="84" customFormat="1" ht="42" x14ac:dyDescent="0.3">
      <c r="A44" s="79" t="s">
        <v>71</v>
      </c>
      <c r="B44" s="80"/>
      <c r="C44" s="81"/>
      <c r="D44" s="81">
        <v>71</v>
      </c>
      <c r="E44" s="81"/>
      <c r="F44" s="81"/>
      <c r="G44" s="81"/>
      <c r="H44" s="81"/>
      <c r="I44" s="81">
        <v>4</v>
      </c>
      <c r="J44" s="81"/>
      <c r="K44" s="81"/>
      <c r="L44" s="81"/>
      <c r="M44" s="81"/>
      <c r="N44" s="81"/>
      <c r="O44" s="81">
        <f>14+20+50</f>
        <v>84</v>
      </c>
      <c r="P44" s="81"/>
      <c r="Q44" s="81"/>
      <c r="R44" s="81"/>
      <c r="S44" s="81"/>
      <c r="T44" s="81">
        <v>1</v>
      </c>
      <c r="U44" s="81"/>
      <c r="V44" s="81"/>
      <c r="W44" s="81">
        <v>1</v>
      </c>
      <c r="X44" s="81">
        <v>71</v>
      </c>
      <c r="Y44" s="81"/>
      <c r="Z44" s="81"/>
      <c r="AA44" s="81"/>
      <c r="AB44" s="81">
        <v>1</v>
      </c>
      <c r="AC44" s="81">
        <f>7</f>
        <v>7</v>
      </c>
      <c r="AD44" s="81">
        <f>14</f>
        <v>14</v>
      </c>
      <c r="AE44" s="81">
        <f>57</f>
        <v>57</v>
      </c>
      <c r="AF44" s="81"/>
      <c r="AG44" s="82"/>
      <c r="AH44" s="83"/>
      <c r="AI44" s="82"/>
      <c r="AJ44" s="104"/>
    </row>
    <row r="45" spans="1:36" ht="42" x14ac:dyDescent="0.3">
      <c r="A45" s="47" t="s">
        <v>72</v>
      </c>
      <c r="B45" s="4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36"/>
      <c r="U45" s="73"/>
      <c r="V45" s="73"/>
      <c r="W45" s="25"/>
      <c r="X45" s="36"/>
      <c r="Y45" s="25"/>
      <c r="Z45" s="25"/>
      <c r="AA45" s="25"/>
      <c r="AB45" s="25"/>
      <c r="AC45" s="25"/>
      <c r="AD45" s="25"/>
      <c r="AE45" s="25"/>
      <c r="AF45" s="25"/>
      <c r="AG45" s="58"/>
      <c r="AH45" s="62"/>
      <c r="AI45" s="58"/>
      <c r="AJ45" s="106"/>
    </row>
    <row r="46" spans="1:36" ht="21.6" customHeight="1" x14ac:dyDescent="0.3">
      <c r="A46" s="47" t="s">
        <v>3</v>
      </c>
      <c r="B46" s="43">
        <v>1</v>
      </c>
      <c r="C46" s="25">
        <v>1</v>
      </c>
      <c r="D46" s="25"/>
      <c r="E46" s="25"/>
      <c r="F46" s="25"/>
      <c r="G46" s="25"/>
      <c r="H46" s="25"/>
      <c r="I46" s="25">
        <v>19</v>
      </c>
      <c r="J46" s="25">
        <v>12</v>
      </c>
      <c r="K46" s="25"/>
      <c r="L46" s="25"/>
      <c r="M46" s="25">
        <v>3</v>
      </c>
      <c r="N46" s="25">
        <v>1</v>
      </c>
      <c r="O46" s="25"/>
      <c r="P46" s="25"/>
      <c r="Q46" s="25"/>
      <c r="R46" s="25"/>
      <c r="S46" s="25"/>
      <c r="T46" s="36"/>
      <c r="U46" s="73"/>
      <c r="V46" s="73"/>
      <c r="W46" s="25"/>
      <c r="X46" s="36">
        <v>1</v>
      </c>
      <c r="Y46" s="25"/>
      <c r="Z46" s="25"/>
      <c r="AA46" s="25"/>
      <c r="AB46" s="25"/>
      <c r="AC46" s="25">
        <f>1+1</f>
        <v>2</v>
      </c>
      <c r="AD46" s="25">
        <f>10+2</f>
        <v>12</v>
      </c>
      <c r="AE46" s="25">
        <f>8</f>
        <v>8</v>
      </c>
      <c r="AF46" s="25"/>
      <c r="AG46" s="58"/>
      <c r="AH46" s="62"/>
      <c r="AI46" s="58"/>
      <c r="AJ46" s="106"/>
    </row>
    <row r="47" spans="1:36" ht="28.2" x14ac:dyDescent="0.3">
      <c r="A47" s="47" t="s">
        <v>74</v>
      </c>
      <c r="B47" s="43">
        <v>1</v>
      </c>
      <c r="C47" s="25">
        <v>1</v>
      </c>
      <c r="D47" s="25"/>
      <c r="E47" s="25">
        <v>3</v>
      </c>
      <c r="F47" s="25">
        <v>3</v>
      </c>
      <c r="G47" s="25"/>
      <c r="H47" s="25"/>
      <c r="I47" s="25">
        <v>1</v>
      </c>
      <c r="J47" s="25">
        <v>1</v>
      </c>
      <c r="K47" s="25"/>
      <c r="L47" s="25"/>
      <c r="M47" s="25">
        <v>4</v>
      </c>
      <c r="N47" s="25"/>
      <c r="O47" s="25">
        <v>687</v>
      </c>
      <c r="P47" s="25"/>
      <c r="Q47" s="25"/>
      <c r="R47" s="25"/>
      <c r="S47" s="25"/>
      <c r="T47" s="36"/>
      <c r="U47" s="73"/>
      <c r="V47" s="73"/>
      <c r="W47" s="25">
        <v>1</v>
      </c>
      <c r="X47" s="36">
        <v>1</v>
      </c>
      <c r="Y47" s="25"/>
      <c r="Z47" s="25">
        <v>1</v>
      </c>
      <c r="AA47" s="25">
        <v>1</v>
      </c>
      <c r="AB47" s="25"/>
      <c r="AC47" s="25">
        <f>4</f>
        <v>4</v>
      </c>
      <c r="AD47" s="25">
        <f>18+3</f>
        <v>21</v>
      </c>
      <c r="AE47" s="25">
        <f>9+2</f>
        <v>11</v>
      </c>
      <c r="AF47" s="25"/>
      <c r="AG47" s="58"/>
      <c r="AH47" s="62"/>
      <c r="AI47" s="58"/>
      <c r="AJ47" s="106"/>
    </row>
    <row r="48" spans="1:36" ht="21.6" customHeight="1" x14ac:dyDescent="0.3">
      <c r="A48" s="47" t="s">
        <v>73</v>
      </c>
      <c r="B48" s="43"/>
      <c r="C48" s="25"/>
      <c r="D48" s="25">
        <v>10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v>625</v>
      </c>
      <c r="P48" s="25"/>
      <c r="Q48" s="25"/>
      <c r="R48" s="25"/>
      <c r="S48" s="25"/>
      <c r="T48" s="36">
        <v>1</v>
      </c>
      <c r="U48" s="73"/>
      <c r="V48" s="73"/>
      <c r="W48" s="25"/>
      <c r="X48" s="36">
        <v>10</v>
      </c>
      <c r="Y48" s="25"/>
      <c r="Z48" s="25">
        <v>1</v>
      </c>
      <c r="AA48" s="25">
        <v>18</v>
      </c>
      <c r="AB48" s="25">
        <v>20</v>
      </c>
      <c r="AC48" s="25">
        <f>13</f>
        <v>13</v>
      </c>
      <c r="AD48" s="25">
        <f>19</f>
        <v>19</v>
      </c>
      <c r="AE48" s="25">
        <f>38</f>
        <v>38</v>
      </c>
      <c r="AF48" s="25"/>
      <c r="AG48" s="58"/>
      <c r="AH48" s="62"/>
      <c r="AI48" s="58"/>
      <c r="AJ48" s="106"/>
    </row>
    <row r="49" spans="1:36" ht="28.2" x14ac:dyDescent="0.3">
      <c r="A49" s="47" t="s">
        <v>75</v>
      </c>
      <c r="B49" s="43"/>
      <c r="C49" s="25"/>
      <c r="D49" s="25"/>
      <c r="E49" s="25">
        <v>2</v>
      </c>
      <c r="F49" s="25">
        <v>2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36"/>
      <c r="U49" s="73"/>
      <c r="V49" s="73"/>
      <c r="W49" s="25"/>
      <c r="X49" s="36"/>
      <c r="Y49" s="25"/>
      <c r="Z49" s="25"/>
      <c r="AA49" s="25"/>
      <c r="AB49" s="25"/>
      <c r="AC49" s="25"/>
      <c r="AD49" s="25"/>
      <c r="AE49" s="25"/>
      <c r="AF49" s="25"/>
      <c r="AG49" s="58"/>
      <c r="AH49" s="62"/>
      <c r="AI49" s="58"/>
      <c r="AJ49" s="106"/>
    </row>
    <row r="50" spans="1:36" ht="28.2" x14ac:dyDescent="0.3">
      <c r="A50" s="47" t="s">
        <v>76</v>
      </c>
      <c r="B50" s="43"/>
      <c r="C50" s="25"/>
      <c r="D50" s="25">
        <v>8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>
        <v>570</v>
      </c>
      <c r="P50" s="25"/>
      <c r="Q50" s="25"/>
      <c r="R50" s="25"/>
      <c r="S50" s="25"/>
      <c r="T50" s="36">
        <v>1</v>
      </c>
      <c r="U50" s="73"/>
      <c r="V50" s="73"/>
      <c r="W50" s="25"/>
      <c r="X50" s="36">
        <v>8</v>
      </c>
      <c r="Y50" s="25"/>
      <c r="Z50" s="25"/>
      <c r="AA50" s="25"/>
      <c r="AB50" s="25"/>
      <c r="AC50" s="25">
        <f>3</f>
        <v>3</v>
      </c>
      <c r="AD50" s="25"/>
      <c r="AE50" s="25">
        <f>5</f>
        <v>5</v>
      </c>
      <c r="AF50" s="25"/>
      <c r="AG50" s="58"/>
      <c r="AH50" s="62"/>
      <c r="AI50" s="58"/>
      <c r="AJ50" s="106"/>
    </row>
    <row r="51" spans="1:36" ht="42" x14ac:dyDescent="0.3">
      <c r="A51" s="47" t="s">
        <v>77</v>
      </c>
      <c r="B51" s="43"/>
      <c r="C51" s="25"/>
      <c r="D51" s="25"/>
      <c r="E51" s="25"/>
      <c r="F51" s="25"/>
      <c r="G51" s="25"/>
      <c r="H51" s="25"/>
      <c r="I51" s="25">
        <v>15</v>
      </c>
      <c r="J51" s="25">
        <v>13</v>
      </c>
      <c r="K51" s="25"/>
      <c r="L51" s="25"/>
      <c r="M51" s="25">
        <v>17</v>
      </c>
      <c r="N51" s="25">
        <v>1</v>
      </c>
      <c r="O51" s="25">
        <v>11405</v>
      </c>
      <c r="P51" s="25"/>
      <c r="Q51" s="25"/>
      <c r="R51" s="25"/>
      <c r="S51" s="25"/>
      <c r="T51" s="36"/>
      <c r="U51" s="73"/>
      <c r="V51" s="73"/>
      <c r="W51" s="25"/>
      <c r="X51" s="36"/>
      <c r="Y51" s="25"/>
      <c r="Z51" s="25">
        <v>1</v>
      </c>
      <c r="AA51" s="25">
        <v>34</v>
      </c>
      <c r="AB51" s="25"/>
      <c r="AC51" s="25">
        <f>2+5</f>
        <v>7</v>
      </c>
      <c r="AD51" s="25">
        <f>7+7</f>
        <v>14</v>
      </c>
      <c r="AE51" s="25">
        <f>10</f>
        <v>10</v>
      </c>
      <c r="AF51" s="25"/>
      <c r="AG51" s="58"/>
      <c r="AH51" s="62"/>
      <c r="AI51" s="58"/>
      <c r="AJ51" s="106"/>
    </row>
    <row r="52" spans="1:36" ht="28.2" x14ac:dyDescent="0.3">
      <c r="A52" s="47" t="s">
        <v>78</v>
      </c>
      <c r="B52" s="4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36"/>
      <c r="U52" s="73"/>
      <c r="V52" s="73"/>
      <c r="W52" s="25"/>
      <c r="X52" s="36"/>
      <c r="Y52" s="25"/>
      <c r="Z52" s="25"/>
      <c r="AA52" s="25"/>
      <c r="AB52" s="25"/>
      <c r="AC52" s="25"/>
      <c r="AD52" s="25"/>
      <c r="AE52" s="25"/>
      <c r="AF52" s="25"/>
      <c r="AG52" s="58"/>
      <c r="AH52" s="62"/>
      <c r="AI52" s="58"/>
      <c r="AJ52" s="106"/>
    </row>
    <row r="53" spans="1:36" ht="28.2" x14ac:dyDescent="0.3">
      <c r="A53" s="47" t="s">
        <v>79</v>
      </c>
      <c r="B53" s="43"/>
      <c r="C53" s="25"/>
      <c r="D53" s="25"/>
      <c r="E53" s="25"/>
      <c r="F53" s="25"/>
      <c r="G53" s="25"/>
      <c r="H53" s="25"/>
      <c r="I53" s="25">
        <v>4</v>
      </c>
      <c r="J53" s="25"/>
      <c r="K53" s="25"/>
      <c r="L53" s="25"/>
      <c r="M53" s="25">
        <v>5</v>
      </c>
      <c r="N53" s="25"/>
      <c r="O53" s="25">
        <v>3640</v>
      </c>
      <c r="P53" s="25"/>
      <c r="Q53" s="25"/>
      <c r="R53" s="25"/>
      <c r="S53" s="25"/>
      <c r="T53" s="36"/>
      <c r="U53" s="73"/>
      <c r="V53" s="73"/>
      <c r="W53" s="25"/>
      <c r="X53" s="36"/>
      <c r="Y53" s="25"/>
      <c r="Z53" s="25"/>
      <c r="AA53" s="25"/>
      <c r="AB53" s="25"/>
      <c r="AC53" s="25">
        <f>1+1</f>
        <v>2</v>
      </c>
      <c r="AD53" s="25">
        <f>3+4</f>
        <v>7</v>
      </c>
      <c r="AE53" s="25">
        <f>3+4</f>
        <v>7</v>
      </c>
      <c r="AF53" s="25"/>
      <c r="AG53" s="58"/>
      <c r="AH53" s="62"/>
      <c r="AI53" s="58"/>
      <c r="AJ53" s="106"/>
    </row>
    <row r="54" spans="1:36" ht="28.2" x14ac:dyDescent="0.3">
      <c r="A54" s="47" t="s">
        <v>93</v>
      </c>
      <c r="B54" s="43"/>
      <c r="C54" s="25"/>
      <c r="D54" s="25"/>
      <c r="E54" s="25"/>
      <c r="F54" s="25"/>
      <c r="G54" s="25">
        <v>8</v>
      </c>
      <c r="H54" s="25">
        <v>8</v>
      </c>
      <c r="I54" s="25"/>
      <c r="J54" s="25"/>
      <c r="K54" s="25"/>
      <c r="L54" s="25"/>
      <c r="M54" s="25"/>
      <c r="N54" s="25"/>
      <c r="O54" s="25">
        <v>142</v>
      </c>
      <c r="P54" s="25"/>
      <c r="Q54" s="25"/>
      <c r="R54" s="25"/>
      <c r="S54" s="25"/>
      <c r="T54" s="36"/>
      <c r="U54" s="73"/>
      <c r="V54" s="73"/>
      <c r="W54" s="25"/>
      <c r="X54" s="36"/>
      <c r="Y54" s="25"/>
      <c r="Z54" s="25"/>
      <c r="AA54" s="25"/>
      <c r="AB54" s="25"/>
      <c r="AC54" s="25">
        <f>1</f>
        <v>1</v>
      </c>
      <c r="AD54" s="25">
        <f>3</f>
        <v>3</v>
      </c>
      <c r="AE54" s="25">
        <f>3</f>
        <v>3</v>
      </c>
      <c r="AF54" s="25"/>
      <c r="AG54" s="58"/>
      <c r="AH54" s="62"/>
      <c r="AI54" s="58"/>
      <c r="AJ54" s="106"/>
    </row>
    <row r="55" spans="1:36" ht="28.8" thickBot="1" x14ac:dyDescent="0.35">
      <c r="A55" s="48" t="s">
        <v>83</v>
      </c>
      <c r="B55" s="44"/>
      <c r="C55" s="35"/>
      <c r="D55" s="35"/>
      <c r="E55" s="35">
        <v>4</v>
      </c>
      <c r="F55" s="35">
        <v>4</v>
      </c>
      <c r="G55" s="35"/>
      <c r="H55" s="35"/>
      <c r="I55" s="35"/>
      <c r="J55" s="35"/>
      <c r="K55" s="35"/>
      <c r="L55" s="35"/>
      <c r="M55" s="35">
        <v>1</v>
      </c>
      <c r="N55" s="35"/>
      <c r="O55" s="35"/>
      <c r="P55" s="35"/>
      <c r="Q55" s="35"/>
      <c r="R55" s="35"/>
      <c r="S55" s="35"/>
      <c r="T55" s="35"/>
      <c r="U55" s="76"/>
      <c r="V55" s="76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59"/>
      <c r="AH55" s="63"/>
      <c r="AI55" s="59"/>
      <c r="AJ55" s="107"/>
    </row>
  </sheetData>
  <mergeCells count="6">
    <mergeCell ref="AJ1:AJ2"/>
    <mergeCell ref="B1:D1"/>
    <mergeCell ref="E1:H1"/>
    <mergeCell ref="AF1:AG1"/>
    <mergeCell ref="AH1:AI1"/>
    <mergeCell ref="T1:AB1"/>
  </mergeCells>
  <pageMargins left="0.7" right="0.7" top="0.75" bottom="0.75" header="0.3" footer="0.3"/>
  <pageSetup orientation="portrait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 Year 2018</vt:lpstr>
      <vt:lpstr>Sheet3</vt:lpstr>
    </vt:vector>
  </TitlesOfParts>
  <Company>FAHE,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 Smith</dc:creator>
  <cp:lastModifiedBy>Jackie Weiss</cp:lastModifiedBy>
  <dcterms:created xsi:type="dcterms:W3CDTF">2016-04-04T15:19:37Z</dcterms:created>
  <dcterms:modified xsi:type="dcterms:W3CDTF">2019-06-05T00:46:29Z</dcterms:modified>
</cp:coreProperties>
</file>